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020" windowHeight="9410"/>
  </bookViews>
  <sheets>
    <sheet name="Table 6-1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llocatedMeters">[1]SystemizedPlant!$C$9:$M$40</definedName>
    <definedName name="Appbysys">[2]ApprenticeAlloc!$F$33:$L$41</definedName>
    <definedName name="ApprenticesGT">[2]OAMbySys!$C$7</definedName>
    <definedName name="BkpBalancingSheet">#REF!</definedName>
    <definedName name="CP_AED_Switch">[1]RunOptions!$B$19</definedName>
    <definedName name="CP_TEST_CK">'[3]CP Selection'!$C$32:$N$32</definedName>
    <definedName name="CUSTOMERS">[1]Customers!$I$1:$S$5</definedName>
    <definedName name="EssAliasTable">"Default"</definedName>
    <definedName name="EssOptions">"A1100000000030000000001100000_0000"</definedName>
    <definedName name="FalloutROE">[1]LabIntCos!$F$471</definedName>
    <definedName name="GenAdmin">[2]OAMbySys!$C$11</definedName>
    <definedName name="GNPGenSwitch">[1]RunOptions!$B$20</definedName>
    <definedName name="Hours_in_Year">'[3]CP Selection'!$G$12</definedName>
    <definedName name="INS">[2]OAMbySys!$C$13</definedName>
    <definedName name="LCP_TEST_CK">'[3]CP Selection'!$C$52:$N$52</definedName>
    <definedName name="MunTax">[2]OAMbySys!$C$10</definedName>
    <definedName name="NBR_OF_CP">'[3]CP Selection'!$C$29</definedName>
    <definedName name="No_CP">'[3]CP Selection'!$F$5</definedName>
    <definedName name="OAMbySys">[2]Inputs!$A:$IV</definedName>
    <definedName name="OverheadAlloc">[1]RunOptions!$B$22</definedName>
    <definedName name="PRT_IINT2.1">#REF!</definedName>
    <definedName name="Prt_IINT2.1p2">#REF!</definedName>
    <definedName name="PRT_IINT2.2">#REF!</definedName>
    <definedName name="Prt_IINT2.2p2">#REF!</definedName>
    <definedName name="PRT_IINT2.3">#REF!</definedName>
    <definedName name="PRT_IINT2.4">#REF!</definedName>
    <definedName name="Prt_IINT2.4p2">#REF!</definedName>
    <definedName name="PRT_IINT2.5">#REF!</definedName>
    <definedName name="PRT_IINT2.6">#REF!</definedName>
    <definedName name="Prt_IINT2.6p2">#REF!</definedName>
    <definedName name="Prt_IINT3.1p1">#REF!</definedName>
    <definedName name="Prt_IINT3.1p2">#REF!</definedName>
    <definedName name="Prt_IINT3.2p1">#REF!</definedName>
    <definedName name="Prt_IINT3.2p2">#REF!</definedName>
    <definedName name="Prt_IINT3.2p3">#REF!</definedName>
    <definedName name="Prt_IINT3.2p4">#REF!</definedName>
    <definedName name="Prt_IINT3.3">#REF!</definedName>
    <definedName name="PUBAss">[2]OAMbySys!$C$12</definedName>
    <definedName name="RatiosIslInt">#REF!</definedName>
    <definedName name="RatiosIslIso">[1]IslIsoCos!$C$434:$U$471</definedName>
    <definedName name="RatiosLabInt">[1]LabIntCos!$C$528:$U$565</definedName>
    <definedName name="RatiosLabIso">[1]LabIsoCos!$C$435:$U$472</definedName>
    <definedName name="RatiosLAL">[1]LALCos!$C$435:$U$472</definedName>
    <definedName name="ratiossystem">'[1]O&amp;M Summary'!$B$111:$K$119</definedName>
    <definedName name="RunName">[1]RunOptions!$B$23</definedName>
    <definedName name="RuralMarginSwitch">[1]RunOptions!$B$18</definedName>
    <definedName name="study_year">'[4]Keyed Inputs'!$B$5</definedName>
    <definedName name="switch1">'[3]Load Research'!$R$4</definedName>
    <definedName name="switch2">'[3]Load Research'!$V$4</definedName>
    <definedName name="TestYrSwitch">[1]RunOptions!$B$17</definedName>
    <definedName name="wrn.1._.Summaries." hidden="1">{"sch1.1",#N/A,TRUE,"Unit Costs";"sch1.2p1",#N/A,TRUE,"Unit Costs";"sch1.2p2",#N/A,TRUE,"Unit Costs";"sch1.2p3",#N/A,TRUE,"Unit Costs";"sch1.2p4",#N/A,TRUE,"Unit Costs";"sch1.2p5",#N/A,TRUE,"Unit Costs";"sch1.2.1p1&amp;2",#N/A,TRUE,"Unit Costs";"sch1.3p1",#N/A,TRUE,"Unit Costs";"sch1.3p2",#N/A,TRUE,"Unit Costs";"sch1.3p3",#N/A,TRUE,"Unit Costs";"sch1.3p4",#N/A,TRUE,"Unit Costs";"sch1.3.1p1",#N/A,TRUE,"Unit Costs";"sch1.3.1p2",#N/A,TRUE,"Unit Costs";"sch1.3.1p3",#N/A,TRUE,"Unit Costs";"sch1.3.1p4",#N/A,TRUE,"Unit Costs";"sch1.3.2p1",#N/A,TRUE,"Unit Costs";"sch1.3.2p2",#N/A,TRUE,"Unit Costs";"sch1.3.2p3",#N/A,TRUE,"Unit Costs";"sch1.3.2p4",#N/A,TRUE,"Unit Costs";"sch1.4",#N/A,TRUE,"Unit Costs"}</definedName>
    <definedName name="wrn.2._.Island._.Interconnected." hidden="1">{"sch2.1A",#N/A,TRUE,"Island Interconnected COS";"sch2.1.1A",#N/A,TRUE,"Island Interconnected COS";"sch2.2Ap1","sch2.2Ap1",TRUE,"Island Interconnected COS";"sch2.2Ap2","sch2.2Ap2",TRUE,"Island Interconnected COS";"sch2.2.1Ap1","sch2.2.1Ap1",TRUE,"Island Interconnected COS";"sch2.2.1Ap2","sch2.2.1Ap2",TRUE,"Island Interconnected COS";"sch2.3Ap1","sch2.3Ap1",TRUE,"Island Interconnected COS";"sch2.3Ap2","sch2.3Ap2",TRUE,"Island Interconnected COS";"sch2.4A",#N/A,TRUE,"Island Interconnected COS";"sch2.4.1A",#N/A,TRUE,"Island Interconnected COS";"sch2.5A",#N/A,TRUE,"Island Interconnected COS";"sch3.1A",#N/A,TRUE,"Island Interconnected COS";"sch3.2A",#N/A,TRUE,"Island Interconnected COS";"sch3.3A",#N/A,TRUE,"Island Interconnected COS"}</definedName>
    <definedName name="wrn.3._.Isolated._.systems." hidden="1">{"sch2.1B",#N/A,TRUE,"Isolated Systems COS";"sch2.1.1B",#N/A,TRUE,"Isolated Systems COS";"sch2.2B",#N/A,TRUE,"Isolated Systems COS";"sch2.2.1B",#N/A,TRUE,"Isolated Systems COS";"sch2.3B",#N/A,TRUE,"Isolated Systems COS";"sch2.4B",#N/A,TRUE,"Isolated Systems COS";"sch2.4.1B",#N/A,TRUE,"Isolated Systems COS";"sch2.5B",#N/A,TRUE,"Isolated Systems COS";"sch3.1B",#N/A,TRUE,"Isolated Systems COS";"sch3.2B",#N/A,TRUE,"Isolated Systems COS"}</definedName>
    <definedName name="wrn.4._.Labrador._.Interconnected." hidden="1">{"sch2.1C",#N/A,TRUE,"Labrador Interconnected COS";"sch2.1.1C",#N/A,TRUE,"Labrador Interconnected COS";"sch2.2C",#N/A,TRUE,"Labrador Interconnected COS";"sch2.2.1C",#N/A,TRUE,"Labrador Interconnected COS";"sch2.3C",#N/A,TRUE,"Labrador Interconnected COS";"sch2.4C",#N/A,TRUE,"Labrador Interconnected COS";"sch2.4.1C",#N/A,TRUE,"Labrador Interconnected COS";"sch2.5C",#N/A,TRUE,"Labrador Interconnected COS";"sch3.1C",#N/A,TRUE,"Labrador Interconnected COS";"sch3.2C",#N/A,TRUE,"Labrador Interconnected COS"}</definedName>
    <definedName name="wrn.5._.LAnse._.au._.Loup." hidden="1">{"sch2.1D",#N/A,TRUE,"LAnse au Loup COS";"sch2.1.1D",#N/A,TRUE,"LAnse au Loup COS";"sch2.2D",#N/A,TRUE,"LAnse au Loup COS";"sch2.2.1D",#N/A,TRUE,"LAnse au Loup COS";"sch2.3D",#N/A,TRUE,"LAnse au Loup COS";"sch2.4D",#N/A,TRUE,"LAnse au Loup COS";"sch2.4.1D",#N/A,TRUE,"LAnse au Loup COS";"sch2.5D",#N/A,TRUE,"LAnse au Loup COS";"sch3.1D",#N/A,TRUE,"LAnse au Loup COS";"sch3.2D",#N/A,TRUE,"LAnse au Loup COS"}</definedName>
    <definedName name="wrn.6._.Generation._.and._.Trans._.AED._.Factors." hidden="1">{"sch4.1p1",#N/A,TRUE,"Schedule 4.3";"sch4.1p2",#N/A,TRUE,"Schedule 4.3";"sch4.1p3",#N/A,TRUE,"Schedule 4.3";"sch4.1p4",#N/A,TRUE,"Schedule 4.3";"sch4.2p1",#N/A,TRUE,"Schedule 4.3";"sch4.2p2",#N/A,TRUE,"Schedule 4.3";"sch4.2p3",#N/A,TRUE,"Schedule 4.3";"sch4.2p4",#N/A,TRUE,"Schedule 4.3";"sch4.3",#N/A,TRUE,"Schedule 4.3"}</definedName>
    <definedName name="wrn.6._.Other." hidden="1">{"sch4.1p1",#N/A,TRUE,"Unassigned Sched - Customers";"sch4.1p2",#N/A,TRUE,"Unassigned Sched - Customers";"sch4.1p3",#N/A,TRUE,"Unassigned Sched - Customers";"sch4.1p4",#N/A,TRUE,"Unassigned Sched - Customers";"sch5.1",#N/A,TRUE,"Unassigned Sched - Customers";"sch5.2",#N/A,TRUE,"Unassigned Sched - Customers";"sch5.3",#N/A,TRUE,"Unassigned Sched - Customers";"CustIslInt",#N/A,TRUE,"Unassigned Sched - Customers";"CustIso",#N/A,TRUE,"Unassigned Sched - Customers";"CustLabInt",#N/A,TRUE,"Unassigned Sched - Customers";"CustLaL",#N/A,TRUE,"Unassigned Sched - Customers"}</definedName>
    <definedName name="wrn.COS." hidden="1">{"sch1.1",#N/A,TRUE,"Island Interconnected COS";"sch1.2p1",#N/A,TRUE,"Island Interconnected COS";"sch1.2p2",#N/A,TRUE,"Island Interconnected COS";"sch1.2p3",#N/A,TRUE,"Island Interconnected COS";"sch1.2p4",#N/A,TRUE,"Island Interconnected COS";"sch1.2p5",#N/A,TRUE,"Island Interconnected COS";"sch1.2.1p1&amp;2",#N/A,TRUE,"Island Interconnected COS";"sch1.2.2p1&amp;2",#N/A,TRUE,"Island Interconnected COS";"sch1.3p1",#N/A,TRUE,"Island Interconnected COS";"sch1.3p2",#N/A,TRUE,"Island Interconnected COS";"sch1.3p3",#N/A,TRUE,"Island Interconnected COS";"sch1.3p4",#N/A,TRUE,"Island Interconnected COS";"sch1.3.1p1",#N/A,TRUE,"Island Interconnected COS";"sch1.3.1p2",#N/A,TRUE,"Island Interconnected COS";"sch1.3.1p3",#N/A,TRUE,"Island Interconnected COS";"sch1.3.1p4",#N/A,TRUE,"Island Interconnected COS";"sch1.3.2p1",#N/A,TRUE,"Island Interconnected COS";"sch1.3.2p2",#N/A,TRUE,"Island Interconnected COS";"sch1.3.2p3",#N/A,TRUE,"Island Interconnected COS";"sch1.3.2p4",#N/A,TRUE,"Island Interconnected COS";"sch1.4",#N/A,TRUE,"Island Interconnected COS";"sch2.1A",#N/A,TRUE,"Schedule 4.3";"sch2.1.1A",#N/A,TRUE,"Island Interconnected COS";"sch2.2Ap1","sch2.2Ap1",TRUE,"Island Interconnected COS";"sch2.2Ap2","sch2.2Ap2",TRUE,"Island Interconnected COS";"sch2.2.1Ap1`","sch2.2.1Ap1",TRUE,"Island Interconnected COS";"sch2.2.1Ap2","sch2.2.1Ap2",TRUE,"Island Interconnected COS";"sch2.3Ap1","sch2.3Ap1",TRUE,"Island Interconnected COS";"sch2.3Ap2","sch2.3Ap2",TRUE,"Island Interconnected COS";"sch2.4Ap1","sch2.4Ap1",TRUE,"Island Interconnected COS";"sch2.4Ap2","sch2.4Ap2",TRUE,"Island Interconnected COS";"sch2.4.1A",#N/A,TRUE,"Island Interconnected COS";"sch2.5A",#N/A,TRUE,"Island Interconnected COS";"sch3.1A",#N/A,TRUE,"Island Interconnected COS";"sch3.2A",#N/A,TRUE,"Island Interconnected COS";"sch3.3A",#N/A,TRUE,"Island Interconnected COS";"sch2.1B",#N/A,TRUE,"Schedule 4.3";"sch2.1.1B",#N/A,TRUE,"Island Interconnected COS";"sch2.2B",#N/A,TRUE,"Island Interconnected COS";"sch2.2.1B",#N/A,TRUE,"Island Interconnected COS";"sch2.3B",#N/A,TRUE,"Island Interconnected COS";"sch2.4B",#N/A,TRUE,"Island Interconnected COS";"sch2.4.1B",#N/A,TRUE,"Island Interconnected COS";"sch2.5B",#N/A,TRUE,"Island Interconnected COS";"sch3.1B",#N/A,TRUE,"Island Interconnected COS";"sch3.2B",#N/A,TRUE,"Island Interconnected COS";"sch2.1C",#N/A,TRUE,"Schedule 4.3";"sch2.1.1C",#N/A,TRUE,"Island Interconnected COS";"sch2.2C",#N/A,TRUE,"Island Interconnected COS";"sch2.2.1C",#N/A,TRUE,"Island Interconnected COS";"sch2.3C",#N/A,TRUE,"Island Interconnected COS";"sch2.4C",#N/A,TRUE,"Island Interconnected COS";"sch2.4.1Cp1","sch2.4.1Cp1",TRUE,"Labrador Interconnected COS";"sch2.4.1Cp2","sch2.4.1Cp2",TRUE,"Labrador Interconnected COS";"sch2.5C",#N/A,TRUE,"Labrador Interconnected COS";"sch3.1C",#N/A,TRUE,"Labrador Interconnected COS";"sch3.2Cp1","sch3.2Cp1",TRUE,"Labrador Interconnected COS";"sch2.1D",#N/A,TRUE,"Schedule 4.3";"sch3.2Cp2","sch3.2Cp2",TRUE,"Labrador Interconnected COS";"sch2.1.1D",#N/A,TRUE,"Island Interconnected COS";"sch2.2D",#N/A,TRUE,"Island Interconnected COS";"sch2.2.1D",#N/A,TRUE,"Island Interconnected COS";"sch2.3D",#N/A,TRUE,"Island Interconnected COS";"sch2.4D",#N/A,TRUE,"Island Interconnected COS";"sch2.4.1D",#N/A,TRUE,"Island Interconnected COS";"sch2.5D",#N/A,TRUE,"Island Interconnected COS";"sch3.1D",#N/A,TRUE,"Island Interconnected COS";"sch3.2D",#N/A,TRUE,"Island Interconnected COS";"sch4.1p1",#N/A,TRUE,"Island Interconnected COS";"sch4.1p2",#N/A,TRUE,"Island Interconnected COS";"sch4.1p3",#N/A,TRUE,"Island Interconnected COS";"sch4.1p4",#N/A,TRUE,"Island Interconnected COS";"sch4.2p1",#N/A,TRUE,"Island Interconnected COS";"sch4.2p2",#N/A,TRUE,"Island Interconnected COS";"sch4.2p3",#N/A,TRUE,"Island Interconnected COS";"sch4.2p4",#N/A,TRUE,"Island Interconnected COS";"sch4.3",#N/A,TRUE,"Schedule 4.3"}</definedName>
    <definedName name="wrn.Customers." hidden="1">{"CustIslInt",#N/A,FALSE,"Unassigned Sched - Customers";"CustLabInt",#N/A,FALSE,"Unassigned Sched - Customers";"CustIso",#N/A,FALSE,"Unassigned Sched - Customers"}</definedName>
    <definedName name="wrn.Load._.Model." hidden="1">{#N/A,#N/A,FALSE,"Final Model";#N/A,#N/A,FALSE,"Initial Model";#N/A,#N/A,FALSE,"Study Year Load";#N/A,#N/A,FALSE,"CP Proration";#N/A,#N/A,FALSE,"System Input Data";#N/A,#N/A,FALSE,"Balancing"}</definedName>
    <definedName name="wrn.PUB._.3._.Isolated._.Systems." hidden="1">{"pub2.1B",#N/A,TRUE,"Isolated Systems COS";"sch2.1.1B",#N/A,TRUE,"Isolated Systems COS";"pub2.2B",#N/A,TRUE,"Isolated Systems COS";"sch2.2.1B",#N/A,TRUE,"Isolated Systems COS";"pub2.3B",#N/A,TRUE,"Isolated Systems COS";"PUB2.4B",#N/A,TRUE,"Isolated Systems COS";"sch2.4.1B",#N/A,TRUE,"Isolated Systems COS";"PUB2.5B",#N/A,TRUE,"Isolated Systems COS";"PUB3.1B",#N/A,TRUE,"Isolated Systems COS";"PUB3.2B",#N/A,TRUE,"Isolated Systems COS"}</definedName>
    <definedName name="wrn.PUB._.4._.Lab._.Interconnected." hidden="1">{"pub2.1C",#N/A,TRUE,"Labrador Interconnected COS";"pub2.1.1C",#N/A,TRUE,"Labrador Interconnected COS";"pub2.2C",#N/A,TRUE,"Labrador Interconnected COS";"pub2.2.1C",#N/A,TRUE,"Labrador Interconnected COS";"pub2.3C",#N/A,TRUE,"Labrador Interconnected COS";"pub2.4C",#N/A,TRUE,"Labrador Interconnected COS";"pub2.4.1C",#N/A,TRUE,"Labrador Interconnected COS";"pub2.5C",#N/A,TRUE,"Labrador Interconnected COS";"pub3.1C",#N/A,TRUE,"Labrador Interconnected COS";"pub3.2C",#N/A,TRUE,"Labrador Interconnected COS"}</definedName>
    <definedName name="wrn.PUB._.5._.AED._.Factors." hidden="1">{"sch4.1p1","pub4.1p1",TRUE,"Schedule 4.1,4.2";"pub4.1p2",#N/A,TRUE,"Schedule 4.1,4.2";"sch4.1p3","pub4.1p3",TRUE,"Schedule 4.1,4.2";"sch4.2p1","pub4.2p1",TRUE,"Schedule 4.1,4.2";"pub4.2p2",#N/A,TRUE,"Schedule 4.1,4.2";"sch4.2p3","pub4.2p3",TRUE,"Schedule 4.1,4.2";"sch4.3",#N/A,TRUE,"Schedule 4.1,4.2";"Sch4.4",#N/A,TRUE,"Labrador Interconnected COS";"CustIslInt",#N/A,TRUE,"Labrador Interconnected COS";"CustIso",#N/A,TRUE,"Labrador Interconnected COS";"CustLabInt",#N/A,TRUE,"Labrador Interconnected COS"}</definedName>
    <definedName name="wrn.pub._.summaries." hidden="1">{"pub1.1",#N/A,TRUE,"Unit Costs";"pub1.2p1",#N/A,TRUE,"Unit Costs";"sch1.2p2","pub1.2p2",TRUE,"Rev to Cost";"pub1.2p3",#N/A,TRUE,"Rev to Cost";"sch1.2p4","pub1.2p4",TRUE,"Rev to Cost";"sch1.3p1","pub1.3p1",TRUE,"Unit Costs";"pub1.3p2",#N/A,TRUE,"Unit Costs";"sch1.3p3","pub1.3p3",TRUE,"Unit Costs";"sch1.3.1p1","pub1.3.1p1",TRUE,"Unit Costs";"pub1.3.1p2",#N/A,TRUE,"Unit Costs";"sch1.3.1p3","pub1.3.1p3",TRUE,"Unit Costs";"sch1.3.2p1","pub1.3.2p1",TRUE,"Unit Costs";"pub1.3.2p2",#N/A,TRUE,"Unit Costs";"sch1.3.2p3","pub1.3.2p3",TRUE,"Unit Costs";"sch1.4",#N/A,TRUE,"Unit Costs"}</definedName>
    <definedName name="wrn.Sch4.4." hidden="1">{"Sch4.4",#N/A,FALSE,"Schedules 5.2,5.3,5.4"}</definedName>
    <definedName name="YEAR">'[3]CP Selection'!$G$10</definedName>
    <definedName name="Z_03CBBAAF_5E1E_11D4_B95C_000629B12FF7_.wvu.Cols" hidden="1">'[1]Revenue Requirement'!#REF!,'[1]Revenue Requirement'!#REF!,'[1]Revenue Requirement'!$F$1:$G$65536,'[1]Revenue Requirement'!#REF!</definedName>
    <definedName name="Z_03CBBAAF_5E1E_11D4_B95C_000629B12FF7_.wvu.PrintTitles" hidden="1">#REF!</definedName>
    <definedName name="Z_03CBBAB0_5E1E_11D4_B95C_000629B12FF7_.wvu.Cols" hidden="1">'[1]Revenue Requirement'!#REF!,'[1]Revenue Requirement'!#REF!,'[1]Revenue Requirement'!$F$1:$G$65536,'[1]Revenue Requirement'!#REF!</definedName>
    <definedName name="Z_03CBBAB0_5E1E_11D4_B95C_000629B12FF7_.wvu.PrintTitles" hidden="1">#REF!</definedName>
    <definedName name="Z_03CBBAB2_5E1E_11D4_B95C_000629B12FF7_.wvu.Cols" hidden="1">'[1]Revenue Requirement'!#REF!,'[1]Revenue Requirement'!#REF!,'[1]Revenue Requirement'!$F$1:$G$65536,'[1]Revenue Requirement'!#REF!</definedName>
    <definedName name="Z_03CBBAB2_5E1E_11D4_B95C_000629B12FF7_.wvu.PrintTitles" hidden="1">#REF!</definedName>
    <definedName name="Z_03CBBAB4_5E1E_11D4_B95C_000629B12FF7_.wvu.Cols" hidden="1">'[1]Revenue Requirement'!#REF!,'[1]Revenue Requirement'!#REF!,'[1]Revenue Requirement'!$F$1:$G$65536,'[1]Revenue Requirement'!#REF!</definedName>
    <definedName name="Z_03CBBAB4_5E1E_11D4_B95C_000629B12FF7_.wvu.PrintTitles" hidden="1">#REF!</definedName>
    <definedName name="Z_03CBBAB5_5E1E_11D4_B95C_000629B12FF7_.wvu.Cols" hidden="1">'[1]Revenue Requirement'!#REF!,'[1]Revenue Requirement'!#REF!,'[1]Revenue Requirement'!$F$1:$G$65536,'[1]Revenue Requirement'!#REF!</definedName>
    <definedName name="Z_03CBBAB5_5E1E_11D4_B95C_000629B12FF7_.wvu.PrintTitles" hidden="1">#REF!</definedName>
    <definedName name="Z_03CBBAB6_5E1E_11D4_B95C_000629B12FF7_.wvu.Cols" hidden="1">'[1]Revenue Requirement'!#REF!,'[1]Revenue Requirement'!#REF!,'[1]Revenue Requirement'!$F$1:$G$65536,'[1]Revenue Requirement'!#REF!</definedName>
    <definedName name="Z_03CBBAB6_5E1E_11D4_B95C_000629B12FF7_.wvu.PrintTitles" hidden="1">#REF!</definedName>
    <definedName name="Z_03CBBAB7_5E1E_11D4_B95C_000629B12FF7_.wvu.Cols" hidden="1">'[1]Revenue Requirement'!#REF!,'[1]Revenue Requirement'!#REF!,'[1]Revenue Requirement'!$F$1:$G$65536,'[1]Revenue Requirement'!#REF!</definedName>
    <definedName name="Z_03CBBAB7_5E1E_11D4_B95C_000629B12FF7_.wvu.PrintTitles" hidden="1">#REF!</definedName>
    <definedName name="Z_03CBBAB8_5E1E_11D4_B95C_000629B12FF7_.wvu.Cols" hidden="1">'[1]Revenue Requirement'!#REF!,'[1]Revenue Requirement'!#REF!,'[1]Revenue Requirement'!$F$1:$G$65536,'[1]Revenue Requirement'!#REF!</definedName>
    <definedName name="Z_03CBBAB8_5E1E_11D4_B95C_000629B12FF7_.wvu.PrintTitles" hidden="1">#REF!</definedName>
    <definedName name="Z_03CBBAB9_5E1E_11D4_B95C_000629B12FF7_.wvu.Cols" hidden="1">'[1]Revenue Requirement'!#REF!,'[1]Revenue Requirement'!#REF!,'[1]Revenue Requirement'!$F$1:$G$65536,'[1]Revenue Requirement'!#REF!</definedName>
    <definedName name="Z_03CBBAB9_5E1E_11D4_B95C_000629B12FF7_.wvu.PrintTitles" hidden="1">#REF!</definedName>
    <definedName name="Z_03CBBABA_5E1E_11D4_B95C_000629B12FF7_.wvu.Cols" hidden="1">'[1]Revenue Requirement'!#REF!,'[1]Revenue Requirement'!#REF!,'[1]Revenue Requirement'!$F$1:$G$65536,'[1]Revenue Requirement'!#REF!</definedName>
    <definedName name="Z_03CBBABA_5E1E_11D4_B95C_000629B12FF7_.wvu.PrintTitles" hidden="1">#REF!</definedName>
    <definedName name="Z_03CBBABB_5E1E_11D4_B95C_000629B12FF7_.wvu.Cols" hidden="1">'[1]Revenue Requirement'!#REF!,'[1]Revenue Requirement'!#REF!,'[1]Revenue Requirement'!$F$1:$G$65536,'[1]Revenue Requirement'!#REF!</definedName>
    <definedName name="Z_03CBBABB_5E1E_11D4_B95C_000629B12FF7_.wvu.PrintTitles" hidden="1">#REF!</definedName>
    <definedName name="Z_03CBBABC_5E1E_11D4_B95C_000629B12FF7_.wvu.Cols" hidden="1">'[1]Revenue Requirement'!#REF!,'[1]Revenue Requirement'!#REF!,'[1]Revenue Requirement'!$F$1:$G$65536,'[1]Revenue Requirement'!#REF!</definedName>
    <definedName name="Z_03CBBABC_5E1E_11D4_B95C_000629B12FF7_.wvu.PrintTitles" hidden="1">#REF!</definedName>
    <definedName name="Z_03CBBABD_5E1E_11D4_B95C_000629B12FF7_.wvu.Cols" hidden="1">'[1]Revenue Requirement'!#REF!,'[1]Revenue Requirement'!#REF!,'[1]Revenue Requirement'!$F$1:$G$65536,'[1]Revenue Requirement'!#REF!</definedName>
    <definedName name="Z_03CBBABD_5E1E_11D4_B95C_000629B12FF7_.wvu.PrintTitles" hidden="1">#REF!</definedName>
    <definedName name="Z_03CBBABE_5E1E_11D4_B95C_000629B12FF7_.wvu.Cols" hidden="1">'[1]Revenue Requirement'!#REF!,'[1]Revenue Requirement'!#REF!,'[1]Revenue Requirement'!$F$1:$G$65536,'[1]Revenue Requirement'!#REF!</definedName>
    <definedName name="Z_03CBBABE_5E1E_11D4_B95C_000629B12FF7_.wvu.PrintTitles" hidden="1">#REF!</definedName>
    <definedName name="Z_03CBBABF_5E1E_11D4_B95C_000629B12FF7_.wvu.Cols" hidden="1">'[1]Revenue Requirement'!#REF!,'[1]Revenue Requirement'!#REF!,'[1]Revenue Requirement'!$F$1:$G$65536,'[1]Revenue Requirement'!#REF!</definedName>
    <definedName name="Z_03CBBABF_5E1E_11D4_B95C_000629B12FF7_.wvu.PrintTitles" hidden="1">#REF!</definedName>
    <definedName name="Z_03CBBAC0_5E1E_11D4_B95C_000629B12FF7_.wvu.Cols" hidden="1">'[1]Revenue Requirement'!#REF!,'[1]Revenue Requirement'!#REF!,'[1]Revenue Requirement'!$F$1:$G$65536,'[1]Revenue Requirement'!#REF!</definedName>
    <definedName name="Z_03CBBAC0_5E1E_11D4_B95C_000629B12FF7_.wvu.PrintTitles" hidden="1">#REF!</definedName>
    <definedName name="Z_03CBBAC1_5E1E_11D4_B95C_000629B12FF7_.wvu.Cols" hidden="1">'[1]Revenue Requirement'!#REF!,'[1]Revenue Requirement'!#REF!,'[1]Revenue Requirement'!$F$1:$G$65536,'[1]Revenue Requirement'!#REF!</definedName>
    <definedName name="Z_03CBBAC1_5E1E_11D4_B95C_000629B12FF7_.wvu.PrintTitles" hidden="1">#REF!</definedName>
    <definedName name="Z_03CBBAC2_5E1E_11D4_B95C_000629B12FF7_.wvu.PrintTitles" hidden="1">#REF!</definedName>
    <definedName name="Z_03CBBAC4_5E1E_11D4_B95C_000629B12FF7_.wvu.PrintTitles" hidden="1">#REF!</definedName>
    <definedName name="Z_03CBBAC5_5E1E_11D4_B95C_000629B12FF7_.wvu.PrintTitles" hidden="1">#REF!</definedName>
    <definedName name="Z_03CBBAC7_5E1E_11D4_B95C_000629B12FF7_.wvu.PrintTitles" hidden="1">#REF!</definedName>
    <definedName name="Z_03CBBACA_5E1E_11D4_B95C_000629B12FF7_.wvu.PrintTitles" hidden="1">#REF!</definedName>
    <definedName name="Z_03CBBACB_5E1E_11D4_B95C_000629B12FF7_.wvu.PrintTitles" hidden="1">#REF!</definedName>
    <definedName name="Z_03CBBACC_5E1E_11D4_B95C_000629B12FF7_.wvu.PrintTitles" hidden="1">#REF!</definedName>
    <definedName name="Z_03CBBACD_5E1E_11D4_B95C_000629B12FF7_.wvu.PrintTitles" hidden="1">#REF!</definedName>
    <definedName name="Z_03CBBAD2_5E1E_11D4_B95C_000629B12FF7_.wvu.PrintTitles" hidden="1">#REF!</definedName>
    <definedName name="Z_03CBBAEF_5E1E_11D4_B95C_000629B12FF7_.wvu.Rows" hidden="1">[1]LALCos!#REF!</definedName>
    <definedName name="Z_03CBBAF3_5E1E_11D4_B95C_000629B12FF7_.wvu.Rows" hidden="1">[1]LALCos!#REF!</definedName>
    <definedName name="Z_03CBBAF5_5E1E_11D4_B95C_000629B12FF7_.wvu.Rows" hidden="1">[1]LALCos!#REF!</definedName>
    <definedName name="Z_71AE21CD_5E32_11D4_B95C_000629B12FF7_.wvu.PrintTitles" hidden="1">#REF!</definedName>
    <definedName name="Z_7DAC24BC_5E38_11D4_B95C_000629B12FF7_.wvu.Cols" hidden="1">'[1]Revenue Requirement'!#REF!,'[1]Revenue Requirement'!#REF!,'[1]Revenue Requirement'!$F$1:$G$65536,'[1]Revenue Requirement'!#REF!</definedName>
    <definedName name="Z_7DAC24BC_5E38_11D4_B95C_000629B12FF7_.wvu.PrintTitles" hidden="1">#REF!</definedName>
    <definedName name="Z_7DAC24BD_5E38_11D4_B95C_000629B12FF7_.wvu.Cols" hidden="1">'[1]Revenue Requirement'!#REF!,'[1]Revenue Requirement'!#REF!,'[1]Revenue Requirement'!$F$1:$G$65536,'[1]Revenue Requirement'!#REF!</definedName>
    <definedName name="Z_7DAC24BD_5E38_11D4_B95C_000629B12FF7_.wvu.PrintTitles" hidden="1">#REF!</definedName>
    <definedName name="Z_7DAC24D3_5E38_11D4_B95C_000629B12FF7_.wvu.PrintTitles" hidden="1">#REF!</definedName>
    <definedName name="Z_9F7039F1_5F0E_11D4_B95C_000629B12FF7_.wvu.Rows" hidden="1">[1]Customers!#REF!</definedName>
    <definedName name="Z_B06747EE_5EE4_11D4_B95C_000629B12FF7_.wvu.Rows" hidden="1">[1]LALCos!#REF!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/>
  <c r="K43"/>
  <c r="I43"/>
  <c r="E43"/>
  <c r="M35"/>
  <c r="K35"/>
  <c r="I35"/>
  <c r="E35"/>
  <c r="M34"/>
  <c r="K34"/>
  <c r="I34"/>
  <c r="E34"/>
  <c r="I27"/>
  <c r="I28" s="1"/>
  <c r="K25"/>
  <c r="K27" s="1"/>
  <c r="G27"/>
  <c r="K23"/>
  <c r="M20"/>
  <c r="M21" s="1"/>
  <c r="K20"/>
  <c r="K21" s="1"/>
  <c r="I20"/>
  <c r="I21" s="1"/>
  <c r="E20"/>
  <c r="E21" s="1"/>
  <c r="B13"/>
  <c r="B14" s="1"/>
  <c r="B15" s="1"/>
  <c r="B19" s="1"/>
  <c r="B20" s="1"/>
  <c r="B21" s="1"/>
  <c r="B23" s="1"/>
  <c r="B25" s="1"/>
  <c r="B26" s="1"/>
  <c r="B27" s="1"/>
  <c r="B28" s="1"/>
  <c r="B29" s="1"/>
  <c r="B30" s="1"/>
  <c r="B31" s="1"/>
  <c r="B34" s="1"/>
  <c r="B35" s="1"/>
  <c r="B36" s="1"/>
  <c r="B37" s="1"/>
  <c r="B38" s="1"/>
  <c r="B39" s="1"/>
  <c r="B41" s="1"/>
  <c r="B42" s="1"/>
  <c r="B43" s="1"/>
  <c r="M9"/>
  <c r="M10" s="1"/>
  <c r="M38" s="1"/>
  <c r="M37" s="1"/>
  <c r="M39" s="1"/>
  <c r="K9"/>
  <c r="K30" s="1"/>
  <c r="I9"/>
  <c r="I30" s="1"/>
  <c r="G9"/>
  <c r="G10" s="1"/>
  <c r="E9"/>
  <c r="E8"/>
  <c r="E10" l="1"/>
  <c r="E38" s="1"/>
  <c r="I10"/>
  <c r="I38" s="1"/>
  <c r="I31"/>
  <c r="I36" s="1"/>
  <c r="I37" s="1"/>
  <c r="I39" s="1"/>
  <c r="K28"/>
  <c r="K31" s="1"/>
  <c r="K36" s="1"/>
  <c r="K37" s="1"/>
  <c r="M30"/>
  <c r="E30"/>
  <c r="G28"/>
  <c r="G31" s="1"/>
  <c r="G36" s="1"/>
  <c r="M36"/>
  <c r="M31" s="1"/>
  <c r="E37"/>
  <c r="E39" s="1"/>
  <c r="G15"/>
  <c r="G43"/>
  <c r="K10"/>
  <c r="K38" s="1"/>
  <c r="E36" l="1"/>
  <c r="E31" s="1"/>
  <c r="G20"/>
  <c r="G21" s="1"/>
  <c r="K39"/>
  <c r="G35"/>
  <c r="G37" s="1"/>
  <c r="G39" s="1"/>
</calcChain>
</file>

<file path=xl/sharedStrings.xml><?xml version="1.0" encoding="utf-8"?>
<sst xmlns="http://schemas.openxmlformats.org/spreadsheetml/2006/main" count="95" uniqueCount="54">
  <si>
    <t>Table 6-1: NP First and Second Block Rates: 2015 vs 2007</t>
  </si>
  <si>
    <t>2007 Test Year</t>
  </si>
  <si>
    <t>2013 Test Year</t>
  </si>
  <si>
    <t>2015 Test Year with $93.92/bbl fuel price</t>
  </si>
  <si>
    <t>2015 Test Year with $65.63/bbl fuel price</t>
  </si>
  <si>
    <t>2015 Test Year with $65.63/bbl fuel price [with 2007 GRA principle and higher first block consump.]</t>
  </si>
  <si>
    <t>Line #</t>
  </si>
  <si>
    <t>Sales</t>
  </si>
  <si>
    <t>Total (MWh)</t>
  </si>
  <si>
    <t>First Block (MWh)</t>
  </si>
  <si>
    <t>250 GW.h/month</t>
  </si>
  <si>
    <t>280 GW.h/month</t>
  </si>
  <si>
    <t>Second Block (MWh)</t>
  </si>
  <si>
    <t>L1 - L2</t>
  </si>
  <si>
    <t>Demand:</t>
  </si>
  <si>
    <t>Demand Revenue Requirement</t>
  </si>
  <si>
    <t>Billing Units (kW)</t>
  </si>
  <si>
    <t>Rate ($/kW/mo.)</t>
  </si>
  <si>
    <t>Energy (First Block):</t>
  </si>
  <si>
    <t>Total Revenue Requirement</t>
  </si>
  <si>
    <t>Less: Demand Revenue</t>
  </si>
  <si>
    <t>L5 x L6</t>
  </si>
  <si>
    <t>Revenue Requirement to be Recovered Through Energy Rates</t>
  </si>
  <si>
    <t>L7 - L8</t>
  </si>
  <si>
    <t>Non-Fuel Energy Costs:</t>
  </si>
  <si>
    <t xml:space="preserve">Energy Revenue Requirement </t>
  </si>
  <si>
    <t>Less Allocated Holyrood Fuel Costs</t>
  </si>
  <si>
    <t>Total Holyrood Fuel Costs</t>
  </si>
  <si>
    <t>Newfoundland Power Trans. Energy Allocation Ratio</t>
  </si>
  <si>
    <t>Allocated Holyrood Fuel Costs</t>
  </si>
  <si>
    <t>L11 x L12</t>
  </si>
  <si>
    <t>L10 - L13</t>
  </si>
  <si>
    <t>Customer Costs</t>
  </si>
  <si>
    <t>First Block Energy Consumed (MWh)</t>
  </si>
  <si>
    <t>L2</t>
  </si>
  <si>
    <t>Rate (Cents/kWh)</t>
  </si>
  <si>
    <t>L19 / L15</t>
  </si>
  <si>
    <t>(L14 + L15) / L16</t>
  </si>
  <si>
    <t>Energy (Second Block):</t>
  </si>
  <si>
    <t>L7</t>
  </si>
  <si>
    <t>L8</t>
  </si>
  <si>
    <t>Less: First Block Revenue</t>
  </si>
  <si>
    <t>L18 - L19 - L21</t>
  </si>
  <si>
    <t>L16 x L17</t>
  </si>
  <si>
    <t>Second Block Energy Revenue</t>
  </si>
  <si>
    <t>L22 x L26</t>
  </si>
  <si>
    <t>L18 - L19 - L20</t>
  </si>
  <si>
    <t>Second Block Energy Consumed (MWh)</t>
  </si>
  <si>
    <t>L3</t>
  </si>
  <si>
    <t>L21 / L22</t>
  </si>
  <si>
    <t>Average No. 6 Fuel Cost per Barrel</t>
  </si>
  <si>
    <t>Efficiency Factor (kWh per Barrel)</t>
  </si>
  <si>
    <t>Holyrood Generation Fuel Cost (Cents/kWh)</t>
  </si>
  <si>
    <t>L24/L25 x 100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</si>
</sst>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  <numFmt numFmtId="167" formatCode="#,##0.000;\-#,##0.000"/>
  </numFmts>
  <fonts count="4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0" xfId="2" applyFont="1"/>
    <xf numFmtId="0" fontId="3" fillId="0" borderId="0" xfId="2" applyFont="1"/>
    <xf numFmtId="0" fontId="3" fillId="0" borderId="0" xfId="2" applyFont="1" applyBorder="1"/>
    <xf numFmtId="0" fontId="3" fillId="0" borderId="3" xfId="2" applyFont="1" applyBorder="1"/>
    <xf numFmtId="0" fontId="2" fillId="0" borderId="0" xfId="2" applyFont="1" applyBorder="1"/>
    <xf numFmtId="0" fontId="2" fillId="0" borderId="3" xfId="2" applyFont="1" applyBorder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 indent="1"/>
    </xf>
    <xf numFmtId="0" fontId="2" fillId="0" borderId="2" xfId="2" applyFont="1" applyBorder="1"/>
    <xf numFmtId="0" fontId="2" fillId="0" borderId="0" xfId="3" applyFont="1" applyAlignment="1">
      <alignment horizontal="left" indent="2"/>
    </xf>
    <xf numFmtId="164" fontId="2" fillId="0" borderId="2" xfId="1" applyNumberFormat="1" applyFont="1" applyBorder="1"/>
    <xf numFmtId="164" fontId="2" fillId="0" borderId="0" xfId="4" applyNumberFormat="1" applyFont="1" applyBorder="1"/>
    <xf numFmtId="164" fontId="2" fillId="0" borderId="0" xfId="1" applyNumberFormat="1" applyFont="1" applyBorder="1"/>
    <xf numFmtId="0" fontId="3" fillId="0" borderId="2" xfId="2" applyFont="1" applyBorder="1" applyAlignment="1">
      <alignment horizontal="left" indent="1"/>
    </xf>
    <xf numFmtId="164" fontId="2" fillId="0" borderId="3" xfId="4" applyNumberFormat="1" applyFont="1" applyBorder="1"/>
    <xf numFmtId="0" fontId="2" fillId="0" borderId="0" xfId="2" applyFont="1" applyAlignment="1">
      <alignment horizontal="left" indent="2"/>
    </xf>
    <xf numFmtId="0" fontId="3" fillId="0" borderId="0" xfId="3" applyFont="1" applyAlignment="1">
      <alignment horizontal="left" indent="1"/>
    </xf>
    <xf numFmtId="43" fontId="3" fillId="0" borderId="2" xfId="1" applyNumberFormat="1" applyFont="1" applyBorder="1"/>
    <xf numFmtId="43" fontId="3" fillId="0" borderId="0" xfId="4" applyNumberFormat="1" applyFont="1" applyBorder="1"/>
    <xf numFmtId="7" fontId="2" fillId="0" borderId="2" xfId="2" applyNumberFormat="1" applyFont="1" applyBorder="1"/>
    <xf numFmtId="7" fontId="2" fillId="0" borderId="0" xfId="2" applyNumberFormat="1" applyFont="1" applyBorder="1"/>
    <xf numFmtId="37" fontId="2" fillId="0" borderId="4" xfId="2" applyNumberFormat="1" applyFont="1" applyBorder="1"/>
    <xf numFmtId="37" fontId="2" fillId="0" borderId="1" xfId="2" applyNumberFormat="1" applyFont="1" applyBorder="1"/>
    <xf numFmtId="0" fontId="2" fillId="0" borderId="0" xfId="2" applyFont="1" applyAlignment="1">
      <alignment horizontal="left" wrapText="1" indent="2"/>
    </xf>
    <xf numFmtId="0" fontId="3" fillId="0" borderId="0" xfId="2" applyFont="1" applyAlignment="1">
      <alignment horizontal="left" wrapText="1" indent="1"/>
    </xf>
    <xf numFmtId="0" fontId="3" fillId="0" borderId="0" xfId="2" applyFont="1" applyAlignment="1">
      <alignment horizontal="left" wrapText="1" indent="2"/>
    </xf>
    <xf numFmtId="0" fontId="2" fillId="0" borderId="0" xfId="2" applyFont="1" applyAlignment="1">
      <alignment horizontal="left" wrapText="1" indent="3"/>
    </xf>
    <xf numFmtId="165" fontId="2" fillId="0" borderId="2" xfId="1" applyNumberFormat="1" applyFont="1" applyBorder="1"/>
    <xf numFmtId="165" fontId="2" fillId="0" borderId="0" xfId="4" applyNumberFormat="1" applyFont="1" applyBorder="1"/>
    <xf numFmtId="164" fontId="2" fillId="0" borderId="5" xfId="1" applyNumberFormat="1" applyFont="1" applyBorder="1"/>
    <xf numFmtId="164" fontId="2" fillId="0" borderId="6" xfId="4" applyNumberFormat="1" applyFont="1" applyBorder="1"/>
    <xf numFmtId="166" fontId="2" fillId="0" borderId="2" xfId="5" applyNumberFormat="1" applyFont="1" applyBorder="1"/>
    <xf numFmtId="167" fontId="3" fillId="0" borderId="2" xfId="2" applyNumberFormat="1" applyFont="1" applyBorder="1"/>
    <xf numFmtId="167" fontId="3" fillId="0" borderId="0" xfId="2" applyNumberFormat="1" applyFont="1" applyBorder="1"/>
    <xf numFmtId="164" fontId="2" fillId="0" borderId="4" xfId="1" applyNumberFormat="1" applyFont="1" applyBorder="1"/>
    <xf numFmtId="164" fontId="2" fillId="0" borderId="1" xfId="4" applyNumberFormat="1" applyFont="1" applyBorder="1"/>
    <xf numFmtId="5" fontId="2" fillId="0" borderId="2" xfId="2" applyNumberFormat="1" applyFont="1" applyBorder="1"/>
    <xf numFmtId="5" fontId="2" fillId="0" borderId="0" xfId="2" applyNumberFormat="1" applyFont="1" applyBorder="1"/>
    <xf numFmtId="167" fontId="3" fillId="0" borderId="2" xfId="1" applyNumberFormat="1" applyFont="1" applyBorder="1"/>
    <xf numFmtId="167" fontId="3" fillId="0" borderId="0" xfId="4" applyNumberFormat="1" applyFont="1" applyBorder="1"/>
    <xf numFmtId="43" fontId="3" fillId="0" borderId="0" xfId="1" applyFont="1"/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</cellXfs>
  <cellStyles count="6">
    <cellStyle name="Comma" xfId="1" builtinId="3"/>
    <cellStyle name="Comma 2" xfId="4"/>
    <cellStyle name="Currency 3" xfId="5"/>
    <cellStyle name="Normal" xfId="0" builtinId="0"/>
    <cellStyle name="Normal 2 22" xfId="3"/>
    <cellStyle name="Normal 2_SPSPricesWithProds02269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649/5.0%20Project%20Folders/Cost%20of%20Service/2013%20COS%20Model/2013%20COS%20files/NP-NLH-130%20Excel%201%20COS%20-%20I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S%20Runs/COS%202013F_Test%20Yr_PUBSUB/OAM.2013T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649/5.0%20Project%20Folders/Cost%20of%20Service/2013%20COS%20Model/2013%20COS%20files/PUB-NLH-114%20EXCEL%20FORMAT%20Load%20Model%20-%20I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GRA%20Nov%2011/Loss%20Alloc%202007%20B/Loss%20Mode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RunOptions"/>
      <sheetName val="Reconciliation"/>
      <sheetName val="Revenue Requirement"/>
      <sheetName val="Balance"/>
      <sheetName val="Rate Base"/>
      <sheetName val="Rev to Cost"/>
      <sheetName val="NPRateCalcs"/>
      <sheetName val="NP rate design"/>
      <sheetName val="NP peak"/>
      <sheetName val="IG"/>
      <sheetName val="Load"/>
      <sheetName val="Unit Costs"/>
      <sheetName val="IslIntCos"/>
      <sheetName val="IslIsoCos"/>
      <sheetName val="LabIsoCos"/>
      <sheetName val="LALCos"/>
      <sheetName val="LabIntCos"/>
      <sheetName val="Schedule 4.1"/>
      <sheetName val="Schedules 4.2,4.3,4.4"/>
      <sheetName val="AED"/>
      <sheetName val="AllocDep"/>
      <sheetName val="AllocMisc"/>
      <sheetName val="AllocNBV"/>
      <sheetName val="AllocPlt"/>
      <sheetName val="Average Costs"/>
      <sheetName val="Coverage"/>
      <sheetName val="Customers"/>
      <sheetName val="DistnDetails"/>
      <sheetName val="LabourRatios"/>
      <sheetName val="O&amp;M Summary"/>
      <sheetName val="SDEPDetails"/>
      <sheetName val="SNBVDetails"/>
      <sheetName val="SpecAssFuel"/>
      <sheetName val="SPLTDetails"/>
      <sheetName val="SystemizedPlant"/>
      <sheetName val="PrtRanges"/>
    </sheetNames>
    <sheetDataSet>
      <sheetData sheetId="0"/>
      <sheetData sheetId="1">
        <row r="17">
          <cell r="B17">
            <v>1</v>
          </cell>
        </row>
        <row r="18">
          <cell r="B18">
            <v>0</v>
          </cell>
        </row>
        <row r="19">
          <cell r="B19">
            <v>1</v>
          </cell>
        </row>
        <row r="20">
          <cell r="B20">
            <v>0</v>
          </cell>
        </row>
        <row r="22">
          <cell r="B22" t="str">
            <v>Expenses</v>
          </cell>
        </row>
        <row r="23">
          <cell r="B23" t="str">
            <v>2013 Test Year Cost of Service</v>
          </cell>
        </row>
      </sheetData>
      <sheetData sheetId="2"/>
      <sheetData sheetId="3">
        <row r="10">
          <cell r="F10">
            <v>5</v>
          </cell>
          <cell r="G10">
            <v>6</v>
          </cell>
        </row>
        <row r="13">
          <cell r="F13" t="str">
            <v>Labrador</v>
          </cell>
          <cell r="G13" t="str">
            <v>L'Anse au</v>
          </cell>
        </row>
        <row r="14">
          <cell r="F14" t="str">
            <v>Isolated</v>
          </cell>
          <cell r="G14" t="str">
            <v>Loup</v>
          </cell>
        </row>
        <row r="15">
          <cell r="F15" t="str">
            <v>($)</v>
          </cell>
          <cell r="G15" t="str">
            <v>($)</v>
          </cell>
        </row>
        <row r="18">
          <cell r="F18">
            <v>13492943.723323835</v>
          </cell>
          <cell r="G18">
            <v>1321585.6651165609</v>
          </cell>
        </row>
        <row r="19">
          <cell r="F19">
            <v>0</v>
          </cell>
          <cell r="G19">
            <v>0</v>
          </cell>
        </row>
        <row r="20">
          <cell r="F20">
            <v>14697487.189999999</v>
          </cell>
          <cell r="G20">
            <v>533749.26</v>
          </cell>
        </row>
        <row r="21"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3353240.91</v>
          </cell>
        </row>
        <row r="24">
          <cell r="F24">
            <v>1981175.8222657344</v>
          </cell>
          <cell r="G24">
            <v>335840.33364764345</v>
          </cell>
        </row>
        <row r="26">
          <cell r="F26">
            <v>-73636.663464081008</v>
          </cell>
          <cell r="G26">
            <v>-7212.4482882797392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29">
          <cell r="F29">
            <v>-11668.903014200252</v>
          </cell>
          <cell r="G29">
            <v>-1142.9273898582287</v>
          </cell>
        </row>
        <row r="30">
          <cell r="F30">
            <v>-102972</v>
          </cell>
          <cell r="G30">
            <v>-68280</v>
          </cell>
        </row>
        <row r="31">
          <cell r="F31">
            <v>0</v>
          </cell>
          <cell r="G31">
            <v>0</v>
          </cell>
        </row>
        <row r="32">
          <cell r="F32">
            <v>0</v>
          </cell>
          <cell r="G32">
            <v>0</v>
          </cell>
        </row>
        <row r="33">
          <cell r="F33">
            <v>-1668</v>
          </cell>
          <cell r="G33">
            <v>-368</v>
          </cell>
        </row>
        <row r="34">
          <cell r="F34">
            <v>-486.42659469461137</v>
          </cell>
          <cell r="G34">
            <v>-196.84784357018023</v>
          </cell>
        </row>
        <row r="35">
          <cell r="F35">
            <v>-190431.99307297586</v>
          </cell>
          <cell r="G35">
            <v>-77200.223521708147</v>
          </cell>
        </row>
        <row r="37">
          <cell r="F37">
            <v>29981174.742516592</v>
          </cell>
          <cell r="G37">
            <v>5467215.9452424962</v>
          </cell>
        </row>
        <row r="40">
          <cell r="F40">
            <v>137280.94</v>
          </cell>
          <cell r="G40">
            <v>-178.64</v>
          </cell>
        </row>
        <row r="42">
          <cell r="F42">
            <v>30118455.682516593</v>
          </cell>
          <cell r="G42">
            <v>5467037.3052424965</v>
          </cell>
        </row>
        <row r="44">
          <cell r="F44">
            <v>2440179.9410721203</v>
          </cell>
          <cell r="G44">
            <v>476336.29460720456</v>
          </cell>
        </row>
        <row r="45">
          <cell r="F45">
            <v>960290.14495471225</v>
          </cell>
          <cell r="G45">
            <v>187453.81916161886</v>
          </cell>
        </row>
        <row r="47">
          <cell r="F47">
            <v>33518925.768543426</v>
          </cell>
          <cell r="G47">
            <v>6130827.41901132</v>
          </cell>
        </row>
      </sheetData>
      <sheetData sheetId="4"/>
      <sheetData sheetId="5"/>
      <sheetData sheetId="6"/>
      <sheetData sheetId="7">
        <row r="17">
          <cell r="C17">
            <v>127044995.15756267</v>
          </cell>
        </row>
      </sheetData>
      <sheetData sheetId="8"/>
      <sheetData sheetId="9"/>
      <sheetData sheetId="10"/>
      <sheetData sheetId="11"/>
      <sheetData sheetId="12">
        <row r="17">
          <cell r="Y17">
            <v>1</v>
          </cell>
        </row>
      </sheetData>
      <sheetData sheetId="13">
        <row r="282">
          <cell r="F282">
            <v>200692615</v>
          </cell>
        </row>
      </sheetData>
      <sheetData sheetId="14">
        <row r="434">
          <cell r="C434">
            <v>1</v>
          </cell>
          <cell r="D434">
            <v>2</v>
          </cell>
          <cell r="E434">
            <v>3</v>
          </cell>
          <cell r="F434">
            <v>4</v>
          </cell>
          <cell r="G434">
            <v>5</v>
          </cell>
          <cell r="H434">
            <v>6</v>
          </cell>
          <cell r="I434">
            <v>7</v>
          </cell>
          <cell r="J434">
            <v>8</v>
          </cell>
          <cell r="K434">
            <v>9</v>
          </cell>
          <cell r="L434">
            <v>10</v>
          </cell>
          <cell r="M434">
            <v>11</v>
          </cell>
          <cell r="N434">
            <v>12</v>
          </cell>
          <cell r="O434">
            <v>13</v>
          </cell>
          <cell r="P434">
            <v>14</v>
          </cell>
          <cell r="Q434">
            <v>15</v>
          </cell>
          <cell r="R434">
            <v>16</v>
          </cell>
          <cell r="S434">
            <v>17</v>
          </cell>
          <cell r="T434">
            <v>18</v>
          </cell>
          <cell r="U434">
            <v>19</v>
          </cell>
        </row>
        <row r="435">
          <cell r="E435" t="str">
            <v>Expense Ratios:</v>
          </cell>
        </row>
        <row r="436">
          <cell r="C436" t="str">
            <v>E-GTDC</v>
          </cell>
          <cell r="E436" t="str">
            <v>GTDC</v>
          </cell>
          <cell r="F436">
            <v>0.99999999999999989</v>
          </cell>
          <cell r="G436">
            <v>0.35721908651803441</v>
          </cell>
          <cell r="H436">
            <v>0.46296072658179904</v>
          </cell>
          <cell r="I436">
            <v>0</v>
          </cell>
          <cell r="J436">
            <v>1.7595736618498626E-3</v>
          </cell>
          <cell r="K436">
            <v>5.8521693632010555E-2</v>
          </cell>
          <cell r="L436">
            <v>1.7939271785445011E-2</v>
          </cell>
          <cell r="M436">
            <v>6.4764609963697071E-3</v>
          </cell>
          <cell r="N436">
            <v>1.1463874173629485E-2</v>
          </cell>
          <cell r="O436">
            <v>1.2228970346436855E-2</v>
          </cell>
          <cell r="P436">
            <v>1.2840931331512984E-2</v>
          </cell>
          <cell r="Q436">
            <v>1.0376348720426041E-2</v>
          </cell>
          <cell r="R436">
            <v>2.8020996210131321E-3</v>
          </cell>
          <cell r="S436">
            <v>2.0691148080275563E-3</v>
          </cell>
          <cell r="T436">
            <v>4.3341847823445349E-2</v>
          </cell>
          <cell r="U436">
            <v>0</v>
          </cell>
        </row>
        <row r="437">
          <cell r="C437" t="str">
            <v>E-GTD</v>
          </cell>
          <cell r="E437" t="str">
            <v>GTD</v>
          </cell>
          <cell r="F437">
            <v>1</v>
          </cell>
          <cell r="G437">
            <v>0.37340306535338902</v>
          </cell>
          <cell r="H437">
            <v>0.48393538018621091</v>
          </cell>
          <cell r="I437">
            <v>0</v>
          </cell>
          <cell r="J437">
            <v>1.8392919747211092E-3</v>
          </cell>
          <cell r="K437">
            <v>6.117304650450537E-2</v>
          </cell>
          <cell r="L437">
            <v>1.8752018936576471E-2</v>
          </cell>
          <cell r="M437">
            <v>6.7698801098748729E-3</v>
          </cell>
          <cell r="N437">
            <v>1.1983250388393476E-2</v>
          </cell>
          <cell r="O437">
            <v>1.2783009603392743E-2</v>
          </cell>
          <cell r="P437">
            <v>1.3422695768909461E-2</v>
          </cell>
          <cell r="Q437">
            <v>1.0846454082702519E-2</v>
          </cell>
          <cell r="R437">
            <v>2.9290500631159568E-3</v>
          </cell>
          <cell r="S437">
            <v>2.1628570282080173E-3</v>
          </cell>
          <cell r="T437">
            <v>0</v>
          </cell>
          <cell r="U437">
            <v>0</v>
          </cell>
        </row>
        <row r="440">
          <cell r="E440" t="str">
            <v>Labour Ratios:</v>
          </cell>
        </row>
        <row r="441">
          <cell r="E441" t="str">
            <v>GTDC:</v>
          </cell>
        </row>
        <row r="442">
          <cell r="E442" t="str">
            <v>Hydraulic</v>
          </cell>
          <cell r="F442">
            <v>0</v>
          </cell>
        </row>
        <row r="443">
          <cell r="E443" t="str">
            <v>Holyrood</v>
          </cell>
          <cell r="F443">
            <v>0</v>
          </cell>
        </row>
        <row r="444">
          <cell r="E444" t="str">
            <v>Diesel</v>
          </cell>
          <cell r="F444">
            <v>0.7927463009941117</v>
          </cell>
          <cell r="G444">
            <v>0.34151297629804706</v>
          </cell>
          <cell r="H444">
            <v>0.45123332469606459</v>
          </cell>
          <cell r="I444">
            <v>0</v>
          </cell>
          <cell r="J444">
            <v>0</v>
          </cell>
        </row>
        <row r="445">
          <cell r="E445" t="str">
            <v>Gas Turbines</v>
          </cell>
          <cell r="F445">
            <v>0</v>
          </cell>
        </row>
        <row r="446">
          <cell r="E446" t="str">
            <v>Production - General</v>
          </cell>
          <cell r="F446">
            <v>9.0159281821224638E-2</v>
          </cell>
          <cell r="G446">
            <v>3.8840376343666522E-2</v>
          </cell>
          <cell r="H446">
            <v>5.1318905477558109E-2</v>
          </cell>
          <cell r="I446">
            <v>0</v>
          </cell>
          <cell r="J446">
            <v>0</v>
          </cell>
        </row>
        <row r="447">
          <cell r="E447" t="str">
            <v>Transmission Lines</v>
          </cell>
          <cell r="F447">
            <v>0</v>
          </cell>
        </row>
        <row r="448">
          <cell r="E448" t="str">
            <v>Terminal Stations</v>
          </cell>
          <cell r="F448">
            <v>0</v>
          </cell>
        </row>
        <row r="449">
          <cell r="E449" t="str">
            <v>Transmission - General</v>
          </cell>
          <cell r="F449">
            <v>0</v>
          </cell>
        </row>
        <row r="450">
          <cell r="E450" t="str">
            <v>Distribution</v>
          </cell>
          <cell r="F450">
            <v>0.10271263087735992</v>
          </cell>
          <cell r="G450">
            <v>4.9930657723505807E-3</v>
          </cell>
          <cell r="H450">
            <v>0</v>
          </cell>
          <cell r="I450">
            <v>0</v>
          </cell>
          <cell r="J450">
            <v>1.2862777536704201E-3</v>
          </cell>
          <cell r="K450">
            <v>4.278033608825068E-2</v>
          </cell>
          <cell r="L450">
            <v>1.3113907485070233E-2</v>
          </cell>
          <cell r="M450">
            <v>4.7344012261393625E-3</v>
          </cell>
          <cell r="N450">
            <v>8.3802836108117802E-3</v>
          </cell>
          <cell r="O450">
            <v>8.9395816997965161E-3</v>
          </cell>
          <cell r="P450">
            <v>9.3869354072793378E-3</v>
          </cell>
          <cell r="Q450">
            <v>7.5852843292612201E-3</v>
          </cell>
          <cell r="R450">
            <v>0</v>
          </cell>
          <cell r="S450">
            <v>1.5125575047297902E-3</v>
          </cell>
          <cell r="T450">
            <v>0</v>
          </cell>
          <cell r="U450">
            <v>0</v>
          </cell>
        </row>
        <row r="451">
          <cell r="E451" t="str">
            <v>Meters</v>
          </cell>
          <cell r="F451">
            <v>1.3331483391269717E-3</v>
          </cell>
          <cell r="R451">
            <v>1.3331483391269717E-3</v>
          </cell>
        </row>
        <row r="452">
          <cell r="E452" t="str">
            <v>Customer-Related</v>
          </cell>
          <cell r="F452">
            <v>1.3048637968176967E-2</v>
          </cell>
          <cell r="T452">
            <v>1.3048637968176967E-2</v>
          </cell>
        </row>
        <row r="453">
          <cell r="C453" t="str">
            <v>L-GTDC</v>
          </cell>
          <cell r="E453" t="str">
            <v>Total</v>
          </cell>
          <cell r="F453">
            <v>1.0000000000000002</v>
          </cell>
          <cell r="G453">
            <v>0.38534641841406414</v>
          </cell>
          <cell r="H453">
            <v>0.50255223017362272</v>
          </cell>
          <cell r="I453">
            <v>0</v>
          </cell>
          <cell r="J453">
            <v>1.2862777536704201E-3</v>
          </cell>
          <cell r="K453">
            <v>4.278033608825068E-2</v>
          </cell>
          <cell r="L453">
            <v>1.3113907485070233E-2</v>
          </cell>
          <cell r="M453">
            <v>4.7344012261393625E-3</v>
          </cell>
          <cell r="N453">
            <v>8.3802836108117802E-3</v>
          </cell>
          <cell r="O453">
            <v>8.9395816997965161E-3</v>
          </cell>
          <cell r="P453">
            <v>9.3869354072793378E-3</v>
          </cell>
          <cell r="Q453">
            <v>7.5852843292612201E-3</v>
          </cell>
          <cell r="R453">
            <v>1.3331483391269717E-3</v>
          </cell>
          <cell r="S453">
            <v>1.5125575047297902E-3</v>
          </cell>
          <cell r="T453">
            <v>1.3048637968176967E-2</v>
          </cell>
          <cell r="U453">
            <v>0</v>
          </cell>
        </row>
        <row r="455">
          <cell r="E455" t="str">
            <v>GTD:</v>
          </cell>
        </row>
        <row r="456">
          <cell r="E456" t="str">
            <v>Hydraulic</v>
          </cell>
          <cell r="F456">
            <v>0</v>
          </cell>
        </row>
        <row r="457">
          <cell r="E457" t="str">
            <v>Holyrood</v>
          </cell>
          <cell r="F457">
            <v>0</v>
          </cell>
        </row>
        <row r="458">
          <cell r="E458" t="str">
            <v>Diesel</v>
          </cell>
          <cell r="F458">
            <v>0.80322732354520066</v>
          </cell>
          <cell r="G458">
            <v>0.34602817264974334</v>
          </cell>
          <cell r="H458">
            <v>0.45719915089545726</v>
          </cell>
          <cell r="I458">
            <v>0</v>
          </cell>
          <cell r="J458">
            <v>0</v>
          </cell>
        </row>
        <row r="459">
          <cell r="E459" t="str">
            <v>Gas Turbines</v>
          </cell>
          <cell r="F459">
            <v>0</v>
          </cell>
        </row>
        <row r="460">
          <cell r="E460" t="str">
            <v>Production - General</v>
          </cell>
          <cell r="F460">
            <v>9.135129175526438E-2</v>
          </cell>
          <cell r="G460">
            <v>3.9353891020228571E-2</v>
          </cell>
          <cell r="H460">
            <v>5.1997400735035809E-2</v>
          </cell>
          <cell r="I460">
            <v>0</v>
          </cell>
          <cell r="J460">
            <v>0</v>
          </cell>
        </row>
        <row r="461">
          <cell r="E461" t="str">
            <v>Transmission Lines</v>
          </cell>
          <cell r="F461">
            <v>0</v>
          </cell>
        </row>
        <row r="462">
          <cell r="E462" t="str">
            <v>Terminal Stations</v>
          </cell>
          <cell r="F462">
            <v>0</v>
          </cell>
        </row>
        <row r="463">
          <cell r="E463" t="str">
            <v>Transmission - General</v>
          </cell>
          <cell r="F463">
            <v>0</v>
          </cell>
        </row>
        <row r="464">
          <cell r="E464" t="str">
            <v>Distribution</v>
          </cell>
          <cell r="F464">
            <v>0.10407061059818272</v>
          </cell>
          <cell r="G464">
            <v>5.0590798740795346E-3</v>
          </cell>
          <cell r="H464">
            <v>0</v>
          </cell>
          <cell r="I464">
            <v>0</v>
          </cell>
          <cell r="J464">
            <v>1.3032838325714225E-3</v>
          </cell>
          <cell r="K464">
            <v>4.3345941587414595E-2</v>
          </cell>
          <cell r="L464">
            <v>1.3287288502315669E-2</v>
          </cell>
          <cell r="M464">
            <v>4.7969954835390431E-3</v>
          </cell>
          <cell r="N464">
            <v>8.4910806481480576E-3</v>
          </cell>
          <cell r="O464">
            <v>9.0577733044440237E-3</v>
          </cell>
          <cell r="P464">
            <v>9.5110415451016596E-3</v>
          </cell>
          <cell r="Q464">
            <v>7.6855705570389003E-3</v>
          </cell>
          <cell r="R464">
            <v>0</v>
          </cell>
          <cell r="S464">
            <v>1.5325552635298148E-3</v>
          </cell>
          <cell r="T464">
            <v>0</v>
          </cell>
          <cell r="U464">
            <v>0</v>
          </cell>
        </row>
        <row r="465">
          <cell r="E465" t="str">
            <v>Meters</v>
          </cell>
          <cell r="F465">
            <v>1.3507741013523075E-3</v>
          </cell>
          <cell r="R465">
            <v>1.3507741013523075E-3</v>
          </cell>
        </row>
        <row r="466">
          <cell r="E466" t="str">
            <v>Customer-Related</v>
          </cell>
          <cell r="F466">
            <v>0</v>
          </cell>
          <cell r="T466">
            <v>0</v>
          </cell>
        </row>
        <row r="467">
          <cell r="C467" t="str">
            <v>L-GTD</v>
          </cell>
          <cell r="E467" t="str">
            <v>Total</v>
          </cell>
          <cell r="F467">
            <v>1</v>
          </cell>
          <cell r="G467">
            <v>0.39044114354405146</v>
          </cell>
          <cell r="H467">
            <v>0.50919655163049304</v>
          </cell>
          <cell r="I467">
            <v>0</v>
          </cell>
          <cell r="J467">
            <v>1.3032838325714225E-3</v>
          </cell>
          <cell r="K467">
            <v>4.3345941587414595E-2</v>
          </cell>
          <cell r="L467">
            <v>1.3287288502315669E-2</v>
          </cell>
          <cell r="M467">
            <v>4.7969954835390431E-3</v>
          </cell>
          <cell r="N467">
            <v>8.4910806481480576E-3</v>
          </cell>
          <cell r="O467">
            <v>9.0577733044440237E-3</v>
          </cell>
          <cell r="P467">
            <v>9.5110415451016596E-3</v>
          </cell>
          <cell r="Q467">
            <v>7.6855705570389003E-3</v>
          </cell>
          <cell r="R467">
            <v>1.3507741013523075E-3</v>
          </cell>
          <cell r="S467">
            <v>1.5325552635298148E-3</v>
          </cell>
          <cell r="T467">
            <v>0</v>
          </cell>
          <cell r="U467">
            <v>0</v>
          </cell>
        </row>
        <row r="469">
          <cell r="C469" t="str">
            <v>P-DisxMet</v>
          </cell>
          <cell r="E469" t="str">
            <v>Plant - Distribution excl. Meters</v>
          </cell>
          <cell r="F469">
            <v>1</v>
          </cell>
          <cell r="G469">
            <v>4.8611993770389932E-2</v>
          </cell>
          <cell r="H469">
            <v>0</v>
          </cell>
          <cell r="I469">
            <v>0</v>
          </cell>
          <cell r="J469">
            <v>1.2523072797212747E-2</v>
          </cell>
          <cell r="K469">
            <v>0.41650511453971906</v>
          </cell>
          <cell r="L469">
            <v>0.12767570427368755</v>
          </cell>
          <cell r="M469">
            <v>4.6093661370550355E-2</v>
          </cell>
          <cell r="N469">
            <v>8.1589611124048972E-2</v>
          </cell>
          <cell r="O469">
            <v>8.7034881917010587E-2</v>
          </cell>
          <cell r="P469">
            <v>9.1390273300344618E-2</v>
          </cell>
          <cell r="Q469">
            <v>7.3849576867699343E-2</v>
          </cell>
          <cell r="R469">
            <v>0</v>
          </cell>
          <cell r="S469">
            <v>1.4726110039336852E-2</v>
          </cell>
          <cell r="T469">
            <v>0</v>
          </cell>
          <cell r="U469">
            <v>0</v>
          </cell>
        </row>
        <row r="471">
          <cell r="C471" t="str">
            <v>Insert rows before this line to extend the ratio range</v>
          </cell>
        </row>
      </sheetData>
      <sheetData sheetId="15">
        <row r="435">
          <cell r="C435">
            <v>1</v>
          </cell>
          <cell r="D435">
            <v>2</v>
          </cell>
          <cell r="E435">
            <v>3</v>
          </cell>
          <cell r="F435">
            <v>4</v>
          </cell>
          <cell r="G435">
            <v>5</v>
          </cell>
          <cell r="H435">
            <v>6</v>
          </cell>
          <cell r="I435">
            <v>7</v>
          </cell>
          <cell r="J435">
            <v>8</v>
          </cell>
          <cell r="K435">
            <v>9</v>
          </cell>
          <cell r="L435">
            <v>10</v>
          </cell>
          <cell r="M435">
            <v>11</v>
          </cell>
          <cell r="N435">
            <v>12</v>
          </cell>
          <cell r="O435">
            <v>13</v>
          </cell>
          <cell r="P435">
            <v>14</v>
          </cell>
          <cell r="Q435">
            <v>15</v>
          </cell>
          <cell r="R435">
            <v>16</v>
          </cell>
          <cell r="S435">
            <v>17</v>
          </cell>
          <cell r="T435">
            <v>18</v>
          </cell>
          <cell r="U435">
            <v>19</v>
          </cell>
        </row>
        <row r="436">
          <cell r="E436" t="str">
            <v>Expense Ratios:</v>
          </cell>
        </row>
        <row r="437">
          <cell r="C437" t="str">
            <v>E-GTDC</v>
          </cell>
          <cell r="E437" t="str">
            <v>GTDC</v>
          </cell>
          <cell r="F437">
            <v>1</v>
          </cell>
          <cell r="G437">
            <v>0.29568049717860673</v>
          </cell>
          <cell r="H437">
            <v>0.53276840097019029</v>
          </cell>
          <cell r="I437">
            <v>0</v>
          </cell>
          <cell r="J437">
            <v>7.5631545565296408E-3</v>
          </cell>
          <cell r="K437">
            <v>5.8367787328391714E-2</v>
          </cell>
          <cell r="L437">
            <v>1.7174163860635683E-2</v>
          </cell>
          <cell r="M437">
            <v>3.0503498083402666E-3</v>
          </cell>
          <cell r="N437">
            <v>5.399372652436096E-3</v>
          </cell>
          <cell r="O437">
            <v>9.5495733324177726E-3</v>
          </cell>
          <cell r="P437">
            <v>1.0633330614035031E-2</v>
          </cell>
          <cell r="Q437">
            <v>6.2414138286217653E-3</v>
          </cell>
          <cell r="R437">
            <v>3.4155496343478255E-3</v>
          </cell>
          <cell r="S437">
            <v>1.9656963203907719E-3</v>
          </cell>
          <cell r="T437">
            <v>4.8190709915056446E-2</v>
          </cell>
          <cell r="U437">
            <v>0</v>
          </cell>
        </row>
        <row r="438">
          <cell r="C438" t="str">
            <v>E-GTD</v>
          </cell>
          <cell r="E438" t="str">
            <v>GTD</v>
          </cell>
          <cell r="F438">
            <v>0.99999999999999989</v>
          </cell>
          <cell r="G438">
            <v>0.31065098886796844</v>
          </cell>
          <cell r="H438">
            <v>0.55974280406807508</v>
          </cell>
          <cell r="I438">
            <v>0</v>
          </cell>
          <cell r="J438">
            <v>7.946081883540632E-3</v>
          </cell>
          <cell r="K438">
            <v>6.1322985535456072E-2</v>
          </cell>
          <cell r="L438">
            <v>1.8043702703409194E-2</v>
          </cell>
          <cell r="M438">
            <v>3.2047909598235166E-3</v>
          </cell>
          <cell r="N438">
            <v>5.6727463250061706E-3</v>
          </cell>
          <cell r="O438">
            <v>1.0033074305847054E-2</v>
          </cell>
          <cell r="P438">
            <v>1.1171702908138317E-2</v>
          </cell>
          <cell r="Q438">
            <v>6.5574205816637428E-3</v>
          </cell>
          <cell r="R438">
            <v>3.588481085368485E-3</v>
          </cell>
          <cell r="S438">
            <v>2.0652207757032343E-3</v>
          </cell>
          <cell r="T438">
            <v>0</v>
          </cell>
          <cell r="U438">
            <v>0</v>
          </cell>
        </row>
        <row r="441">
          <cell r="E441" t="str">
            <v>Labour Ratios:</v>
          </cell>
        </row>
        <row r="442">
          <cell r="E442" t="str">
            <v>GTDC:</v>
          </cell>
        </row>
        <row r="443">
          <cell r="E443" t="str">
            <v>Hydraulic</v>
          </cell>
          <cell r="F443">
            <v>0</v>
          </cell>
        </row>
        <row r="444">
          <cell r="E444" t="str">
            <v>Holyrood</v>
          </cell>
          <cell r="F444">
            <v>0</v>
          </cell>
        </row>
        <row r="445">
          <cell r="E445" t="str">
            <v>Diesel</v>
          </cell>
          <cell r="F445">
            <v>0.66285813724393861</v>
          </cell>
          <cell r="G445">
            <v>0.22850652731365403</v>
          </cell>
          <cell r="H445">
            <v>0.43435160993028454</v>
          </cell>
          <cell r="I445">
            <v>0</v>
          </cell>
          <cell r="J445">
            <v>0</v>
          </cell>
        </row>
        <row r="446">
          <cell r="E446" t="str">
            <v>Gas Turbines</v>
          </cell>
          <cell r="F446">
            <v>0</v>
          </cell>
        </row>
        <row r="447">
          <cell r="E447" t="str">
            <v>Production - General</v>
          </cell>
          <cell r="F447">
            <v>9.3341310444501516E-2</v>
          </cell>
          <cell r="G447">
            <v>3.2177471326310984E-2</v>
          </cell>
          <cell r="H447">
            <v>6.1163839118190531E-2</v>
          </cell>
          <cell r="I447">
            <v>0</v>
          </cell>
          <cell r="J447">
            <v>0</v>
          </cell>
        </row>
        <row r="448">
          <cell r="E448" t="str">
            <v>Transmission Lines</v>
          </cell>
          <cell r="F448">
            <v>0</v>
          </cell>
        </row>
        <row r="449">
          <cell r="E449" t="str">
            <v>Terminal Stations</v>
          </cell>
          <cell r="F449">
            <v>0</v>
          </cell>
        </row>
        <row r="450">
          <cell r="E450" t="str">
            <v>Transmission - General</v>
          </cell>
          <cell r="F450">
            <v>0</v>
          </cell>
        </row>
        <row r="451">
          <cell r="E451" t="str">
            <v>Distribution</v>
          </cell>
          <cell r="F451">
            <v>0.21771835609732956</v>
          </cell>
          <cell r="G451">
            <v>2.4770206933387325E-2</v>
          </cell>
          <cell r="H451">
            <v>0</v>
          </cell>
          <cell r="I451">
            <v>0</v>
          </cell>
          <cell r="J451">
            <v>1.2166397866874734E-2</v>
          </cell>
          <cell r="K451">
            <v>9.3892795385657812E-2</v>
          </cell>
          <cell r="L451">
            <v>2.7627058127352479E-2</v>
          </cell>
          <cell r="M451">
            <v>4.906916700435849E-3</v>
          </cell>
          <cell r="N451">
            <v>8.6856503367825702E-3</v>
          </cell>
          <cell r="O451">
            <v>1.5361831859007059E-2</v>
          </cell>
          <cell r="P451">
            <v>1.7105207877667759E-2</v>
          </cell>
          <cell r="Q451">
            <v>1.0040192002326261E-2</v>
          </cell>
          <cell r="R451">
            <v>0</v>
          </cell>
          <cell r="S451">
            <v>3.1620990078377329E-3</v>
          </cell>
          <cell r="T451">
            <v>0</v>
          </cell>
          <cell r="U451">
            <v>0</v>
          </cell>
        </row>
        <row r="452">
          <cell r="E452" t="str">
            <v>Meters</v>
          </cell>
          <cell r="F452">
            <v>2.7679551275931707E-3</v>
          </cell>
          <cell r="R452">
            <v>2.7679551275931707E-3</v>
          </cell>
        </row>
        <row r="453">
          <cell r="E453" t="str">
            <v>Customer-Related</v>
          </cell>
          <cell r="F453">
            <v>2.3314241086637232E-2</v>
          </cell>
          <cell r="T453">
            <v>2.3314241086637232E-2</v>
          </cell>
        </row>
        <row r="454">
          <cell r="C454" t="str">
            <v>L-GTDC</v>
          </cell>
          <cell r="E454" t="str">
            <v>Total</v>
          </cell>
          <cell r="F454">
            <v>1.0000000000000002</v>
          </cell>
          <cell r="G454">
            <v>0.28545420557335233</v>
          </cell>
          <cell r="H454">
            <v>0.49551544904847505</v>
          </cell>
          <cell r="I454">
            <v>0</v>
          </cell>
          <cell r="J454">
            <v>1.2166397866874734E-2</v>
          </cell>
          <cell r="K454">
            <v>9.3892795385657812E-2</v>
          </cell>
          <cell r="L454">
            <v>2.7627058127352479E-2</v>
          </cell>
          <cell r="M454">
            <v>4.906916700435849E-3</v>
          </cell>
          <cell r="N454">
            <v>8.6856503367825702E-3</v>
          </cell>
          <cell r="O454">
            <v>1.5361831859007059E-2</v>
          </cell>
          <cell r="P454">
            <v>1.7105207877667759E-2</v>
          </cell>
          <cell r="Q454">
            <v>1.0040192002326261E-2</v>
          </cell>
          <cell r="R454">
            <v>2.7679551275931707E-3</v>
          </cell>
          <cell r="S454">
            <v>3.1620990078377329E-3</v>
          </cell>
          <cell r="T454">
            <v>2.3314241086637232E-2</v>
          </cell>
          <cell r="U454">
            <v>0</v>
          </cell>
        </row>
        <row r="456">
          <cell r="E456" t="str">
            <v>GTD:</v>
          </cell>
        </row>
        <row r="457">
          <cell r="E457" t="str">
            <v>Hydraulic</v>
          </cell>
          <cell r="F457">
            <v>0</v>
          </cell>
        </row>
        <row r="458">
          <cell r="E458" t="str">
            <v>Holyrood</v>
          </cell>
          <cell r="F458">
            <v>0</v>
          </cell>
        </row>
        <row r="459">
          <cell r="E459" t="str">
            <v>Diesel</v>
          </cell>
          <cell r="F459">
            <v>0.67868107136262412</v>
          </cell>
          <cell r="G459">
            <v>0.23396115406441981</v>
          </cell>
          <cell r="H459">
            <v>0.44471991729820431</v>
          </cell>
          <cell r="I459">
            <v>0</v>
          </cell>
          <cell r="J459">
            <v>0</v>
          </cell>
        </row>
        <row r="460">
          <cell r="E460" t="str">
            <v>Gas Turbines</v>
          </cell>
          <cell r="F460">
            <v>0</v>
          </cell>
        </row>
        <row r="461">
          <cell r="E461" t="str">
            <v>Production - General</v>
          </cell>
          <cell r="F461">
            <v>9.5569439395073008E-2</v>
          </cell>
          <cell r="G461">
            <v>3.2945572342644648E-2</v>
          </cell>
          <cell r="H461">
            <v>6.2623867052428353E-2</v>
          </cell>
          <cell r="I461">
            <v>0</v>
          </cell>
          <cell r="J461">
            <v>0</v>
          </cell>
        </row>
        <row r="462">
          <cell r="E462" t="str">
            <v>Transmission Lines</v>
          </cell>
          <cell r="F462">
            <v>0</v>
          </cell>
        </row>
        <row r="463">
          <cell r="E463" t="str">
            <v>Terminal Stations</v>
          </cell>
          <cell r="F463">
            <v>0</v>
          </cell>
        </row>
        <row r="464">
          <cell r="E464" t="str">
            <v>Transmission - General</v>
          </cell>
          <cell r="F464">
            <v>0</v>
          </cell>
        </row>
        <row r="465">
          <cell r="E465" t="str">
            <v>Distribution</v>
          </cell>
          <cell r="F465">
            <v>0.22291546089456427</v>
          </cell>
          <cell r="G465">
            <v>2.5361490845270503E-2</v>
          </cell>
          <cell r="H465">
            <v>0</v>
          </cell>
          <cell r="I465">
            <v>0</v>
          </cell>
          <cell r="J465">
            <v>1.2456819151751302E-2</v>
          </cell>
          <cell r="K465">
            <v>9.6134088706403054E-2</v>
          </cell>
          <cell r="L465">
            <v>2.8286537276933046E-2</v>
          </cell>
          <cell r="M465">
            <v>5.0240485802671743E-3</v>
          </cell>
          <cell r="N465">
            <v>8.8929834980352486E-3</v>
          </cell>
          <cell r="O465">
            <v>1.572853061367278E-2</v>
          </cell>
          <cell r="P465">
            <v>1.7513522360250857E-2</v>
          </cell>
          <cell r="Q465">
            <v>1.0279859116095576E-2</v>
          </cell>
          <cell r="R465">
            <v>0</v>
          </cell>
          <cell r="S465">
            <v>3.237580745884744E-3</v>
          </cell>
          <cell r="T465">
            <v>0</v>
          </cell>
          <cell r="U465">
            <v>0</v>
          </cell>
        </row>
        <row r="466">
          <cell r="E466" t="str">
            <v>Meters</v>
          </cell>
          <cell r="F466">
            <v>2.8340283477387151E-3</v>
          </cell>
          <cell r="R466">
            <v>2.8340283477387151E-3</v>
          </cell>
        </row>
        <row r="467">
          <cell r="E467" t="str">
            <v>Customer-Related</v>
          </cell>
          <cell r="F467">
            <v>0</v>
          </cell>
          <cell r="T467">
            <v>0</v>
          </cell>
        </row>
        <row r="468">
          <cell r="C468" t="str">
            <v>L-GTD</v>
          </cell>
          <cell r="E468" t="str">
            <v>Total</v>
          </cell>
          <cell r="F468">
            <v>1</v>
          </cell>
          <cell r="G468">
            <v>0.29226821725233498</v>
          </cell>
          <cell r="H468">
            <v>0.50734378435063265</v>
          </cell>
          <cell r="I468">
            <v>0</v>
          </cell>
          <cell r="J468">
            <v>1.2456819151751302E-2</v>
          </cell>
          <cell r="K468">
            <v>9.6134088706403054E-2</v>
          </cell>
          <cell r="L468">
            <v>2.8286537276933046E-2</v>
          </cell>
          <cell r="M468">
            <v>5.0240485802671743E-3</v>
          </cell>
          <cell r="N468">
            <v>8.8929834980352486E-3</v>
          </cell>
          <cell r="O468">
            <v>1.572853061367278E-2</v>
          </cell>
          <cell r="P468">
            <v>1.7513522360250857E-2</v>
          </cell>
          <cell r="Q468">
            <v>1.0279859116095576E-2</v>
          </cell>
          <cell r="R468">
            <v>2.8340283477387151E-3</v>
          </cell>
          <cell r="S468">
            <v>3.237580745884744E-3</v>
          </cell>
          <cell r="T468">
            <v>0</v>
          </cell>
          <cell r="U468">
            <v>0</v>
          </cell>
        </row>
        <row r="470">
          <cell r="C470" t="str">
            <v>P-DisxMet</v>
          </cell>
          <cell r="E470" t="str">
            <v>Plant - Distribution excl. Meters</v>
          </cell>
          <cell r="F470">
            <v>1</v>
          </cell>
          <cell r="G470">
            <v>0.11377178928502459</v>
          </cell>
          <cell r="H470">
            <v>0</v>
          </cell>
          <cell r="I470">
            <v>0</v>
          </cell>
          <cell r="J470">
            <v>5.5881360143266126E-2</v>
          </cell>
          <cell r="K470">
            <v>0.4312580577435724</v>
          </cell>
          <cell r="L470">
            <v>0.12689356388030959</v>
          </cell>
          <cell r="M470">
            <v>2.2537909932786024E-2</v>
          </cell>
          <cell r="N470">
            <v>3.9893973537535377E-2</v>
          </cell>
          <cell r="O470">
            <v>7.0558275996442182E-2</v>
          </cell>
          <cell r="P470">
            <v>7.8565758920304304E-2</v>
          </cell>
          <cell r="Q470">
            <v>4.6115505289952945E-2</v>
          </cell>
          <cell r="R470">
            <v>0</v>
          </cell>
          <cell r="S470">
            <v>1.4523805270806552E-2</v>
          </cell>
          <cell r="T470">
            <v>0</v>
          </cell>
          <cell r="U470">
            <v>0</v>
          </cell>
        </row>
        <row r="472">
          <cell r="C472" t="str">
            <v>Insert rows before this line to extend the ratio range</v>
          </cell>
        </row>
      </sheetData>
      <sheetData sheetId="16">
        <row r="435">
          <cell r="C435">
            <v>1</v>
          </cell>
          <cell r="D435">
            <v>2</v>
          </cell>
          <cell r="E435">
            <v>3</v>
          </cell>
          <cell r="F435">
            <v>4</v>
          </cell>
          <cell r="G435">
            <v>5</v>
          </cell>
          <cell r="H435">
            <v>6</v>
          </cell>
          <cell r="I435">
            <v>7</v>
          </cell>
          <cell r="J435">
            <v>8</v>
          </cell>
          <cell r="K435">
            <v>9</v>
          </cell>
          <cell r="L435">
            <v>10</v>
          </cell>
          <cell r="M435">
            <v>11</v>
          </cell>
          <cell r="N435">
            <v>12</v>
          </cell>
          <cell r="O435">
            <v>13</v>
          </cell>
          <cell r="P435">
            <v>14</v>
          </cell>
          <cell r="Q435">
            <v>15</v>
          </cell>
          <cell r="R435">
            <v>16</v>
          </cell>
          <cell r="S435">
            <v>17</v>
          </cell>
          <cell r="T435">
            <v>18</v>
          </cell>
          <cell r="U435">
            <v>19</v>
          </cell>
        </row>
        <row r="436">
          <cell r="E436" t="str">
            <v>Expense Ratios:</v>
          </cell>
        </row>
        <row r="437">
          <cell r="C437" t="str">
            <v>E-GTDC</v>
          </cell>
          <cell r="E437" t="str">
            <v>GTDC</v>
          </cell>
          <cell r="F437">
            <v>1</v>
          </cell>
          <cell r="G437">
            <v>0.49156850693623649</v>
          </cell>
          <cell r="H437">
            <v>0</v>
          </cell>
          <cell r="I437">
            <v>0</v>
          </cell>
          <cell r="J437">
            <v>5.4625460900458479E-3</v>
          </cell>
          <cell r="K437">
            <v>0.2016213208640219</v>
          </cell>
          <cell r="L437">
            <v>6.1330352662047789E-2</v>
          </cell>
          <cell r="M437">
            <v>1.0426489572489515E-2</v>
          </cell>
          <cell r="N437">
            <v>1.8455753010583935E-2</v>
          </cell>
          <cell r="O437">
            <v>3.5192609634805923E-2</v>
          </cell>
          <cell r="P437">
            <v>3.909137826409758E-2</v>
          </cell>
          <cell r="Q437">
            <v>9.340433945694988E-3</v>
          </cell>
          <cell r="R437">
            <v>1.5589431083263064E-2</v>
          </cell>
          <cell r="S437">
            <v>3.6378105276935217E-3</v>
          </cell>
          <cell r="T437">
            <v>0.10828336740901945</v>
          </cell>
          <cell r="U437">
            <v>0</v>
          </cell>
        </row>
        <row r="438">
          <cell r="C438" t="str">
            <v>E-GTD</v>
          </cell>
          <cell r="E438" t="str">
            <v>GTD</v>
          </cell>
          <cell r="F438">
            <v>0.99999999999999989</v>
          </cell>
          <cell r="G438">
            <v>0.55126089272096479</v>
          </cell>
          <cell r="H438">
            <v>0</v>
          </cell>
          <cell r="I438">
            <v>0</v>
          </cell>
          <cell r="J438">
            <v>6.1258766410735438E-3</v>
          </cell>
          <cell r="K438">
            <v>0.22610469906587813</v>
          </cell>
          <cell r="L438">
            <v>6.8777849846588274E-2</v>
          </cell>
          <cell r="M438">
            <v>1.1692604120430281E-2</v>
          </cell>
          <cell r="N438">
            <v>2.0696880977714542E-2</v>
          </cell>
          <cell r="O438">
            <v>3.946613570787609E-2</v>
          </cell>
          <cell r="P438">
            <v>4.3838341503750232E-2</v>
          </cell>
          <cell r="Q438">
            <v>1.0474666059054356E-2</v>
          </cell>
          <cell r="R438">
            <v>1.7482494453385108E-2</v>
          </cell>
          <cell r="S438">
            <v>4.0795589032846273E-3</v>
          </cell>
          <cell r="T438">
            <v>0</v>
          </cell>
          <cell r="U438">
            <v>0</v>
          </cell>
        </row>
        <row r="441">
          <cell r="E441" t="str">
            <v>Labour Ratios:</v>
          </cell>
        </row>
        <row r="442">
          <cell r="E442" t="str">
            <v>GTDC:</v>
          </cell>
        </row>
        <row r="443">
          <cell r="E443" t="str">
            <v>Hydraulic</v>
          </cell>
          <cell r="F443">
            <v>0</v>
          </cell>
        </row>
        <row r="444">
          <cell r="E444" t="str">
            <v>Holyrood</v>
          </cell>
          <cell r="F444">
            <v>0</v>
          </cell>
        </row>
        <row r="445">
          <cell r="E445" t="str">
            <v>Diesel</v>
          </cell>
          <cell r="F445">
            <v>0.47429726694320468</v>
          </cell>
          <cell r="G445">
            <v>0.47429726694320468</v>
          </cell>
          <cell r="H445">
            <v>0</v>
          </cell>
          <cell r="I445">
            <v>0</v>
          </cell>
          <cell r="J445">
            <v>0</v>
          </cell>
        </row>
        <row r="446">
          <cell r="E446" t="str">
            <v>Gas Turbines</v>
          </cell>
          <cell r="F446">
            <v>0</v>
          </cell>
        </row>
        <row r="447">
          <cell r="E447" t="str">
            <v>Production - General</v>
          </cell>
          <cell r="F447">
            <v>5.4327568993554211E-2</v>
          </cell>
          <cell r="G447">
            <v>5.4327568993554211E-2</v>
          </cell>
          <cell r="H447">
            <v>0</v>
          </cell>
          <cell r="I447">
            <v>0</v>
          </cell>
          <cell r="J447">
            <v>0</v>
          </cell>
        </row>
        <row r="448">
          <cell r="E448" t="str">
            <v>Transmission Lines</v>
          </cell>
          <cell r="F448">
            <v>0</v>
          </cell>
        </row>
        <row r="449">
          <cell r="E449" t="str">
            <v>Terminal Stations</v>
          </cell>
          <cell r="F449">
            <v>0</v>
          </cell>
        </row>
        <row r="450">
          <cell r="E450" t="str">
            <v>Transmission - General</v>
          </cell>
          <cell r="F450">
            <v>0</v>
          </cell>
        </row>
        <row r="451">
          <cell r="E451" t="str">
            <v>Distribution</v>
          </cell>
          <cell r="F451">
            <v>0.39201375596705729</v>
          </cell>
          <cell r="G451">
            <v>2.8346472109494181E-3</v>
          </cell>
          <cell r="H451">
            <v>0</v>
          </cell>
          <cell r="I451">
            <v>0</v>
          </cell>
          <cell r="J451">
            <v>5.5281777499066407E-3</v>
          </cell>
          <cell r="K451">
            <v>0.20404377034701018</v>
          </cell>
          <cell r="L451">
            <v>6.206722751467246E-2</v>
          </cell>
          <cell r="M451">
            <v>1.0551762257769135E-2</v>
          </cell>
          <cell r="N451">
            <v>1.8677496074001324E-2</v>
          </cell>
          <cell r="O451">
            <v>3.5615443483178244E-2</v>
          </cell>
          <cell r="P451">
            <v>3.9561055224149981E-2</v>
          </cell>
          <cell r="Q451">
            <v>9.4526578379186422E-3</v>
          </cell>
          <cell r="R451">
            <v>0</v>
          </cell>
          <cell r="S451">
            <v>3.6815182675012767E-3</v>
          </cell>
          <cell r="T451">
            <v>0</v>
          </cell>
          <cell r="U451">
            <v>0</v>
          </cell>
        </row>
        <row r="452">
          <cell r="E452" t="str">
            <v>Meters</v>
          </cell>
          <cell r="F452">
            <v>8.8635974230366933E-3</v>
          </cell>
          <cell r="R452">
            <v>8.8635974230366933E-3</v>
          </cell>
        </row>
        <row r="453">
          <cell r="E453" t="str">
            <v>Customer-Related</v>
          </cell>
          <cell r="F453">
            <v>7.0497810673147115E-2</v>
          </cell>
          <cell r="T453">
            <v>7.0497810673147115E-2</v>
          </cell>
        </row>
        <row r="454">
          <cell r="C454" t="str">
            <v>L-GTDC</v>
          </cell>
          <cell r="E454" t="str">
            <v>Total</v>
          </cell>
          <cell r="F454">
            <v>1</v>
          </cell>
          <cell r="G454">
            <v>0.5314594831477083</v>
          </cell>
          <cell r="H454">
            <v>0</v>
          </cell>
          <cell r="I454">
            <v>0</v>
          </cell>
          <cell r="J454">
            <v>5.5281777499066407E-3</v>
          </cell>
          <cell r="K454">
            <v>0.20404377034701018</v>
          </cell>
          <cell r="L454">
            <v>6.206722751467246E-2</v>
          </cell>
          <cell r="M454">
            <v>1.0551762257769135E-2</v>
          </cell>
          <cell r="N454">
            <v>1.8677496074001324E-2</v>
          </cell>
          <cell r="O454">
            <v>3.5615443483178244E-2</v>
          </cell>
          <cell r="P454">
            <v>3.9561055224149981E-2</v>
          </cell>
          <cell r="Q454">
            <v>9.4526578379186422E-3</v>
          </cell>
          <cell r="R454">
            <v>8.8635974230366933E-3</v>
          </cell>
          <cell r="S454">
            <v>3.6815182675012767E-3</v>
          </cell>
          <cell r="T454">
            <v>7.0497810673147115E-2</v>
          </cell>
          <cell r="U454">
            <v>0</v>
          </cell>
        </row>
        <row r="456">
          <cell r="E456" t="str">
            <v>GTD:</v>
          </cell>
        </row>
        <row r="457">
          <cell r="E457" t="str">
            <v>Hydraulic</v>
          </cell>
          <cell r="F457">
            <v>0</v>
          </cell>
        </row>
        <row r="458">
          <cell r="E458" t="str">
            <v>Holyrood</v>
          </cell>
          <cell r="F458">
            <v>0</v>
          </cell>
        </row>
        <row r="459">
          <cell r="E459" t="str">
            <v>Diesel</v>
          </cell>
          <cell r="F459">
            <v>0.51027019881114166</v>
          </cell>
          <cell r="G459">
            <v>0.51027019881114166</v>
          </cell>
          <cell r="H459">
            <v>0</v>
          </cell>
          <cell r="I459">
            <v>0</v>
          </cell>
          <cell r="J459">
            <v>0</v>
          </cell>
        </row>
        <row r="460">
          <cell r="E460" t="str">
            <v>Gas Turbines</v>
          </cell>
          <cell r="F460">
            <v>0</v>
          </cell>
        </row>
        <row r="461">
          <cell r="E461" t="str">
            <v>Production - General</v>
          </cell>
          <cell r="F461">
            <v>5.8448026930305916E-2</v>
          </cell>
          <cell r="G461">
            <v>5.8448026930305916E-2</v>
          </cell>
          <cell r="H461">
            <v>0</v>
          </cell>
          <cell r="I461">
            <v>0</v>
          </cell>
          <cell r="J461">
            <v>0</v>
          </cell>
        </row>
        <row r="462">
          <cell r="E462" t="str">
            <v>Transmission Lines</v>
          </cell>
          <cell r="F462">
            <v>0</v>
          </cell>
        </row>
        <row r="463">
          <cell r="E463" t="str">
            <v>Terminal Stations</v>
          </cell>
          <cell r="F463">
            <v>0</v>
          </cell>
        </row>
        <row r="464">
          <cell r="E464" t="str">
            <v>Transmission - General</v>
          </cell>
          <cell r="F464">
            <v>0</v>
          </cell>
        </row>
        <row r="465">
          <cell r="E465" t="str">
            <v>Distribution</v>
          </cell>
          <cell r="F465">
            <v>0.42174591998643307</v>
          </cell>
          <cell r="G465">
            <v>3.0496401659928034E-3</v>
          </cell>
          <cell r="H465">
            <v>0</v>
          </cell>
          <cell r="I465">
            <v>0</v>
          </cell>
          <cell r="J465">
            <v>5.9474607089523438E-3</v>
          </cell>
          <cell r="K465">
            <v>0.21951940801213071</v>
          </cell>
          <cell r="L465">
            <v>6.677469749654022E-2</v>
          </cell>
          <cell r="M465">
            <v>1.1352057454981079E-2</v>
          </cell>
          <cell r="N465">
            <v>2.0094085079592549E-2</v>
          </cell>
          <cell r="O465">
            <v>3.8316685955275702E-2</v>
          </cell>
          <cell r="P465">
            <v>4.2561551417969398E-2</v>
          </cell>
          <cell r="Q465">
            <v>1.0169591794898594E-2</v>
          </cell>
          <cell r="R465">
            <v>0</v>
          </cell>
          <cell r="S465">
            <v>3.9607419000997068E-3</v>
          </cell>
          <cell r="T465">
            <v>0</v>
          </cell>
          <cell r="U465">
            <v>0</v>
          </cell>
        </row>
        <row r="466">
          <cell r="E466" t="str">
            <v>Meters</v>
          </cell>
          <cell r="F466">
            <v>9.5358542721192801E-3</v>
          </cell>
          <cell r="R466">
            <v>9.5358542721192801E-3</v>
          </cell>
        </row>
        <row r="467">
          <cell r="E467" t="str">
            <v>Customer-Related</v>
          </cell>
          <cell r="F467">
            <v>0</v>
          </cell>
          <cell r="T467">
            <v>0</v>
          </cell>
        </row>
        <row r="468">
          <cell r="C468" t="str">
            <v>L-GTD</v>
          </cell>
          <cell r="E468" t="str">
            <v>Total</v>
          </cell>
          <cell r="F468">
            <v>0.99999999999999989</v>
          </cell>
          <cell r="G468">
            <v>0.57176786590744044</v>
          </cell>
          <cell r="H468">
            <v>0</v>
          </cell>
          <cell r="I468">
            <v>0</v>
          </cell>
          <cell r="J468">
            <v>5.9474607089523438E-3</v>
          </cell>
          <cell r="K468">
            <v>0.21951940801213071</v>
          </cell>
          <cell r="L468">
            <v>6.677469749654022E-2</v>
          </cell>
          <cell r="M468">
            <v>1.1352057454981079E-2</v>
          </cell>
          <cell r="N468">
            <v>2.0094085079592549E-2</v>
          </cell>
          <cell r="O468">
            <v>3.8316685955275702E-2</v>
          </cell>
          <cell r="P468">
            <v>4.2561551417969398E-2</v>
          </cell>
          <cell r="Q468">
            <v>1.0169591794898594E-2</v>
          </cell>
          <cell r="R468">
            <v>9.5358542721192801E-3</v>
          </cell>
          <cell r="S468">
            <v>3.9607419000997068E-3</v>
          </cell>
          <cell r="T468">
            <v>0</v>
          </cell>
          <cell r="U468">
            <v>0</v>
          </cell>
        </row>
        <row r="470">
          <cell r="C470" t="str">
            <v>P-DisxMet</v>
          </cell>
          <cell r="E470" t="str">
            <v>Plant - Distribution excl. Meters</v>
          </cell>
          <cell r="F470">
            <v>0.99999999999999989</v>
          </cell>
          <cell r="G470">
            <v>7.2309891369924948E-3</v>
          </cell>
          <cell r="H470">
            <v>0</v>
          </cell>
          <cell r="I470">
            <v>0</v>
          </cell>
          <cell r="J470">
            <v>1.4101999396090577E-2</v>
          </cell>
          <cell r="K470">
            <v>0.52050155700188472</v>
          </cell>
          <cell r="L470">
            <v>0.15832920801862946</v>
          </cell>
          <cell r="M470">
            <v>2.6916816303394844E-2</v>
          </cell>
          <cell r="N470">
            <v>4.7645001711549326E-2</v>
          </cell>
          <cell r="O470">
            <v>9.0852534996683054E-2</v>
          </cell>
          <cell r="P470">
            <v>0.10091751787270056</v>
          </cell>
          <cell r="Q470">
            <v>2.4113076885784061E-2</v>
          </cell>
          <cell r="R470">
            <v>0</v>
          </cell>
          <cell r="S470">
            <v>9.3912986762909705E-3</v>
          </cell>
          <cell r="T470">
            <v>0</v>
          </cell>
          <cell r="U470">
            <v>0</v>
          </cell>
        </row>
        <row r="472">
          <cell r="C472" t="str">
            <v>Insert rows before this line to extend the ratio range</v>
          </cell>
        </row>
      </sheetData>
      <sheetData sheetId="17">
        <row r="471">
          <cell r="F471">
            <v>8.7995805341657476E-2</v>
          </cell>
        </row>
        <row r="528">
          <cell r="C528">
            <v>1</v>
          </cell>
          <cell r="D528">
            <v>2</v>
          </cell>
          <cell r="E528">
            <v>3</v>
          </cell>
          <cell r="F528">
            <v>4</v>
          </cell>
          <cell r="G528">
            <v>5</v>
          </cell>
          <cell r="H528">
            <v>6</v>
          </cell>
          <cell r="I528">
            <v>7</v>
          </cell>
          <cell r="J528">
            <v>8</v>
          </cell>
          <cell r="K528">
            <v>9</v>
          </cell>
          <cell r="L528">
            <v>10</v>
          </cell>
          <cell r="M528">
            <v>11</v>
          </cell>
          <cell r="N528">
            <v>12</v>
          </cell>
          <cell r="O528">
            <v>13</v>
          </cell>
          <cell r="P528">
            <v>14</v>
          </cell>
          <cell r="Q528">
            <v>15</v>
          </cell>
          <cell r="R528">
            <v>16</v>
          </cell>
          <cell r="S528">
            <v>17</v>
          </cell>
          <cell r="T528">
            <v>18</v>
          </cell>
          <cell r="U528">
            <v>19</v>
          </cell>
        </row>
        <row r="529">
          <cell r="E529" t="str">
            <v>Expense Ratios:</v>
          </cell>
        </row>
        <row r="530">
          <cell r="C530" t="str">
            <v>E-GTDC</v>
          </cell>
          <cell r="E530" t="str">
            <v>GTDC</v>
          </cell>
          <cell r="F530">
            <v>0.99999999999999989</v>
          </cell>
          <cell r="G530">
            <v>0.11170083545568976</v>
          </cell>
          <cell r="H530">
            <v>0</v>
          </cell>
          <cell r="I530">
            <v>4.9155640279970159E-2</v>
          </cell>
          <cell r="J530">
            <v>8.3993234295971581E-2</v>
          </cell>
          <cell r="K530">
            <v>0.17096696075082615</v>
          </cell>
          <cell r="L530">
            <v>4.8577415057899725E-2</v>
          </cell>
          <cell r="M530">
            <v>2.4298353010145726E-2</v>
          </cell>
          <cell r="N530">
            <v>4.3010104081670691E-2</v>
          </cell>
          <cell r="O530">
            <v>5.3210732962288759E-2</v>
          </cell>
          <cell r="P530">
            <v>4.8795761258858449E-2</v>
          </cell>
          <cell r="Q530">
            <v>1.8569568139408799E-2</v>
          </cell>
          <cell r="R530">
            <v>3.6956695374067677E-2</v>
          </cell>
          <cell r="S530">
            <v>6.3469552217836449E-3</v>
          </cell>
          <cell r="T530">
            <v>0.30441774411141886</v>
          </cell>
          <cell r="U530">
            <v>0</v>
          </cell>
        </row>
        <row r="531">
          <cell r="C531" t="str">
            <v>E-GTD</v>
          </cell>
          <cell r="E531" t="str">
            <v>GTD</v>
          </cell>
          <cell r="F531">
            <v>0.99999999999999978</v>
          </cell>
          <cell r="G531">
            <v>0.16058609101952431</v>
          </cell>
          <cell r="H531">
            <v>0</v>
          </cell>
          <cell r="I531">
            <v>7.0668335576179422E-2</v>
          </cell>
          <cell r="J531">
            <v>0.1207524107823499</v>
          </cell>
          <cell r="K531">
            <v>0.24578970970503269</v>
          </cell>
          <cell r="L531">
            <v>6.9837053269629246E-2</v>
          </cell>
          <cell r="M531">
            <v>3.4932393407743643E-2</v>
          </cell>
          <cell r="N531">
            <v>6.1833239300687501E-2</v>
          </cell>
          <cell r="O531">
            <v>7.6498117241811991E-2</v>
          </cell>
          <cell r="P531">
            <v>7.0150957483128468E-2</v>
          </cell>
          <cell r="Q531">
            <v>2.6696437383508072E-2</v>
          </cell>
          <cell r="R531">
            <v>5.3130589604901343E-2</v>
          </cell>
          <cell r="S531">
            <v>9.1246652255032572E-3</v>
          </cell>
          <cell r="T531">
            <v>0</v>
          </cell>
          <cell r="U531">
            <v>0</v>
          </cell>
        </row>
        <row r="534">
          <cell r="E534" t="str">
            <v>Labour Ratios:</v>
          </cell>
        </row>
        <row r="535">
          <cell r="E535" t="str">
            <v>GTDC:</v>
          </cell>
        </row>
        <row r="536">
          <cell r="E536" t="str">
            <v>Hydraulic</v>
          </cell>
          <cell r="F536">
            <v>0</v>
          </cell>
        </row>
        <row r="537">
          <cell r="E537" t="str">
            <v>Holyrood</v>
          </cell>
          <cell r="F537">
            <v>0</v>
          </cell>
        </row>
        <row r="538">
          <cell r="E538" t="str">
            <v>Diesel</v>
          </cell>
          <cell r="F538">
            <v>4.4467589256071194E-2</v>
          </cell>
          <cell r="G538">
            <v>4.4467589256071194E-2</v>
          </cell>
          <cell r="H538">
            <v>0</v>
          </cell>
          <cell r="I538">
            <v>0</v>
          </cell>
          <cell r="J538">
            <v>0</v>
          </cell>
        </row>
        <row r="539">
          <cell r="E539" t="str">
            <v>Gas Turbines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0">
          <cell r="E540" t="str">
            <v>Production - General</v>
          </cell>
          <cell r="F540">
            <v>1.8485918108168797E-2</v>
          </cell>
          <cell r="G540">
            <v>1.8485918108168797E-2</v>
          </cell>
          <cell r="H540">
            <v>0</v>
          </cell>
          <cell r="I540">
            <v>0</v>
          </cell>
          <cell r="J540">
            <v>0</v>
          </cell>
        </row>
        <row r="541">
          <cell r="E541" t="str">
            <v>Transmission Lines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E542" t="str">
            <v>Terminal Stations</v>
          </cell>
          <cell r="F542">
            <v>3.1857550460247089E-2</v>
          </cell>
          <cell r="G542">
            <v>0</v>
          </cell>
          <cell r="H542">
            <v>0</v>
          </cell>
          <cell r="I542">
            <v>1.3118315691855198E-2</v>
          </cell>
          <cell r="J542">
            <v>1.8739234768391885E-2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E543" t="str">
            <v>Transmission - General</v>
          </cell>
          <cell r="F543">
            <v>4.7241790720875816E-2</v>
          </cell>
          <cell r="G543">
            <v>0</v>
          </cell>
          <cell r="H543">
            <v>0</v>
          </cell>
          <cell r="I543">
            <v>3.3113061860906533E-2</v>
          </cell>
          <cell r="J543">
            <v>1.4128728859969285E-2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E544" t="str">
            <v>Distribution</v>
          </cell>
          <cell r="F544">
            <v>0.50233644425504265</v>
          </cell>
          <cell r="G544">
            <v>0</v>
          </cell>
          <cell r="H544">
            <v>0</v>
          </cell>
          <cell r="I544">
            <v>0</v>
          </cell>
          <cell r="J544">
            <v>6.8192162862355618E-2</v>
          </cell>
          <cell r="K544">
            <v>0.17938293941137057</v>
          </cell>
          <cell r="L544">
            <v>5.0968675256456639E-2</v>
          </cell>
          <cell r="M544">
            <v>2.549445791557128E-2</v>
          </cell>
          <cell r="N544">
            <v>4.5127309163573541E-2</v>
          </cell>
          <cell r="O544">
            <v>5.5830071758251915E-2</v>
          </cell>
          <cell r="P544">
            <v>5.1197769715206287E-2</v>
          </cell>
          <cell r="Q544">
            <v>1.9483669252924878E-2</v>
          </cell>
          <cell r="R544">
            <v>0</v>
          </cell>
          <cell r="S544">
            <v>6.6593889193318663E-3</v>
          </cell>
          <cell r="T544">
            <v>0</v>
          </cell>
          <cell r="U544">
            <v>0</v>
          </cell>
        </row>
        <row r="545">
          <cell r="E545" t="str">
            <v>Meters</v>
          </cell>
          <cell r="F545">
            <v>3.105640064098077E-2</v>
          </cell>
          <cell r="R545">
            <v>3.105640064098077E-2</v>
          </cell>
        </row>
        <row r="546">
          <cell r="E546" t="str">
            <v>Customer-Related</v>
          </cell>
          <cell r="F546">
            <v>0.32455430655861384</v>
          </cell>
          <cell r="T546">
            <v>0.32455430655861384</v>
          </cell>
        </row>
        <row r="547">
          <cell r="C547" t="str">
            <v>L-GTDC</v>
          </cell>
          <cell r="E547" t="str">
            <v>Total</v>
          </cell>
          <cell r="F547">
            <v>1.0000000000000002</v>
          </cell>
          <cell r="G547">
            <v>6.2953507364239991E-2</v>
          </cell>
          <cell r="H547">
            <v>0</v>
          </cell>
          <cell r="I547">
            <v>4.6231377552761729E-2</v>
          </cell>
          <cell r="J547">
            <v>0.10106012649071679</v>
          </cell>
          <cell r="K547">
            <v>0.17938293941137057</v>
          </cell>
          <cell r="L547">
            <v>5.0968675256456639E-2</v>
          </cell>
          <cell r="M547">
            <v>2.549445791557128E-2</v>
          </cell>
          <cell r="N547">
            <v>4.5127309163573541E-2</v>
          </cell>
          <cell r="O547">
            <v>5.5830071758251915E-2</v>
          </cell>
          <cell r="P547">
            <v>5.1197769715206287E-2</v>
          </cell>
          <cell r="Q547">
            <v>1.9483669252924878E-2</v>
          </cell>
          <cell r="R547">
            <v>3.105640064098077E-2</v>
          </cell>
          <cell r="S547">
            <v>6.6593889193318663E-3</v>
          </cell>
          <cell r="T547">
            <v>0.32455430655861384</v>
          </cell>
          <cell r="U547">
            <v>0</v>
          </cell>
        </row>
        <row r="549">
          <cell r="E549" t="str">
            <v>GTD:</v>
          </cell>
        </row>
        <row r="550">
          <cell r="E550" t="str">
            <v>Hydraulic</v>
          </cell>
          <cell r="F550">
            <v>0</v>
          </cell>
        </row>
        <row r="551">
          <cell r="E551" t="str">
            <v>Holyrood</v>
          </cell>
          <cell r="F551">
            <v>0</v>
          </cell>
        </row>
        <row r="552">
          <cell r="E552" t="str">
            <v>Diesel</v>
          </cell>
          <cell r="F552">
            <v>6.5834440411499939E-2</v>
          </cell>
          <cell r="G552">
            <v>6.5834440411499939E-2</v>
          </cell>
          <cell r="H552">
            <v>0</v>
          </cell>
          <cell r="I552">
            <v>0</v>
          </cell>
          <cell r="J552">
            <v>0</v>
          </cell>
        </row>
        <row r="553">
          <cell r="E553" t="str">
            <v>Gas Turbines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E554" t="str">
            <v>Production - General</v>
          </cell>
          <cell r="F554">
            <v>2.7368474309138469E-2</v>
          </cell>
          <cell r="G554">
            <v>2.7368474309138469E-2</v>
          </cell>
          <cell r="H554">
            <v>0</v>
          </cell>
          <cell r="I554">
            <v>0</v>
          </cell>
          <cell r="J554">
            <v>0</v>
          </cell>
        </row>
        <row r="555">
          <cell r="E555" t="str">
            <v>Transmission Lines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E556" t="str">
            <v>Terminal Stations</v>
          </cell>
          <cell r="F556">
            <v>4.7165228484814706E-2</v>
          </cell>
          <cell r="G556">
            <v>0</v>
          </cell>
          <cell r="H556">
            <v>0</v>
          </cell>
          <cell r="I556">
            <v>1.9421717866047183E-2</v>
          </cell>
          <cell r="J556">
            <v>2.7743510618767519E-2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E557" t="str">
            <v>Transmission - General</v>
          </cell>
          <cell r="F557">
            <v>6.9941656567798313E-2</v>
          </cell>
          <cell r="G557">
            <v>0</v>
          </cell>
          <cell r="H557">
            <v>0</v>
          </cell>
          <cell r="I557">
            <v>4.9024018040881946E-2</v>
          </cell>
          <cell r="J557">
            <v>2.091763852691637E-2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E558" t="str">
            <v>Distribution</v>
          </cell>
          <cell r="F558">
            <v>0.74371107719355722</v>
          </cell>
          <cell r="G558">
            <v>0</v>
          </cell>
          <cell r="H558">
            <v>0</v>
          </cell>
          <cell r="I558">
            <v>0</v>
          </cell>
          <cell r="J558">
            <v>0.10095876474527139</v>
          </cell>
          <cell r="K558">
            <v>0.26557714580637415</v>
          </cell>
          <cell r="L558">
            <v>7.5459323749289084E-2</v>
          </cell>
          <cell r="M558">
            <v>3.7744644999773966E-2</v>
          </cell>
          <cell r="N558">
            <v>6.6811158323699632E-2</v>
          </cell>
          <cell r="O558">
            <v>8.2656640349275876E-2</v>
          </cell>
          <cell r="P558">
            <v>7.579849899457404E-2</v>
          </cell>
          <cell r="Q558">
            <v>2.8845648794732639E-2</v>
          </cell>
          <cell r="R558">
            <v>0</v>
          </cell>
          <cell r="S558">
            <v>9.8592514305663459E-3</v>
          </cell>
          <cell r="T558">
            <v>0</v>
          </cell>
          <cell r="U558">
            <v>0</v>
          </cell>
        </row>
        <row r="559">
          <cell r="E559" t="str">
            <v>Meters</v>
          </cell>
          <cell r="F559">
            <v>4.5979123033191384E-2</v>
          </cell>
          <cell r="R559">
            <v>4.5979123033191384E-2</v>
          </cell>
        </row>
        <row r="560">
          <cell r="E560" t="str">
            <v>Customer-Related</v>
          </cell>
          <cell r="F560">
            <v>0</v>
          </cell>
          <cell r="T560">
            <v>0</v>
          </cell>
        </row>
        <row r="561">
          <cell r="C561" t="str">
            <v>L-GTD</v>
          </cell>
          <cell r="E561" t="str">
            <v>Total</v>
          </cell>
          <cell r="F561">
            <v>1</v>
          </cell>
          <cell r="G561">
            <v>9.3202914720638408E-2</v>
          </cell>
          <cell r="H561">
            <v>0</v>
          </cell>
          <cell r="I561">
            <v>6.8445735906929123E-2</v>
          </cell>
          <cell r="J561">
            <v>0.14961991389095528</v>
          </cell>
          <cell r="K561">
            <v>0.26557714580637415</v>
          </cell>
          <cell r="L561">
            <v>7.5459323749289084E-2</v>
          </cell>
          <cell r="M561">
            <v>3.7744644999773966E-2</v>
          </cell>
          <cell r="N561">
            <v>6.6811158323699632E-2</v>
          </cell>
          <cell r="O561">
            <v>8.2656640349275876E-2</v>
          </cell>
          <cell r="P561">
            <v>7.579849899457404E-2</v>
          </cell>
          <cell r="Q561">
            <v>2.8845648794732639E-2</v>
          </cell>
          <cell r="R561">
            <v>4.5979123033191384E-2</v>
          </cell>
          <cell r="S561">
            <v>9.8592514305663459E-3</v>
          </cell>
          <cell r="T561">
            <v>0</v>
          </cell>
          <cell r="U561">
            <v>0</v>
          </cell>
        </row>
        <row r="563">
          <cell r="C563" t="str">
            <v>P-DisxMet</v>
          </cell>
          <cell r="E563" t="str">
            <v>Plant - Distribution excl. Meters</v>
          </cell>
          <cell r="F563">
            <v>0.99999999999999978</v>
          </cell>
          <cell r="G563">
            <v>0</v>
          </cell>
          <cell r="H563">
            <v>0</v>
          </cell>
          <cell r="I563">
            <v>0</v>
          </cell>
          <cell r="J563">
            <v>0.13574998119732995</v>
          </cell>
          <cell r="K563">
            <v>0.35709720340397111</v>
          </cell>
          <cell r="L563">
            <v>0.10146322417845358</v>
          </cell>
          <cell r="M563">
            <v>5.0751758521879048E-2</v>
          </cell>
          <cell r="N563">
            <v>8.9834830181387021E-2</v>
          </cell>
          <cell r="O563">
            <v>0.11114079497267428</v>
          </cell>
          <cell r="P563">
            <v>0.10191928198865166</v>
          </cell>
          <cell r="Q563">
            <v>3.8786095406274701E-2</v>
          </cell>
          <cell r="R563">
            <v>0</v>
          </cell>
          <cell r="S563">
            <v>1.3256830149378548E-2</v>
          </cell>
          <cell r="T563">
            <v>0</v>
          </cell>
          <cell r="U563">
            <v>0</v>
          </cell>
        </row>
        <row r="565">
          <cell r="C565" t="str">
            <v>Insert rows before this line to extend the ratio range</v>
          </cell>
        </row>
      </sheetData>
      <sheetData sheetId="18"/>
      <sheetData sheetId="19">
        <row r="21">
          <cell r="W21">
            <v>23090823.091663737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I1" t="str">
            <v xml:space="preserve">Summary of </v>
          </cell>
          <cell r="J1">
            <v>100</v>
          </cell>
          <cell r="K1">
            <v>200</v>
          </cell>
          <cell r="L1">
            <v>300</v>
          </cell>
          <cell r="M1">
            <v>400</v>
          </cell>
          <cell r="N1">
            <v>500</v>
          </cell>
          <cell r="O1" t="str">
            <v>6</v>
          </cell>
          <cell r="P1">
            <v>600</v>
          </cell>
          <cell r="Q1" t="str">
            <v>8</v>
          </cell>
          <cell r="R1">
            <v>700</v>
          </cell>
          <cell r="S1">
            <v>99</v>
          </cell>
        </row>
        <row r="2">
          <cell r="I2" t="str">
            <v>Weighted Customers</v>
          </cell>
          <cell r="O2" t="str">
            <v xml:space="preserve"> </v>
          </cell>
        </row>
        <row r="3">
          <cell r="I3" t="str">
            <v>For Meter Analysis</v>
          </cell>
          <cell r="J3">
            <v>28540.945854150908</v>
          </cell>
          <cell r="K3">
            <v>965.53803229526727</v>
          </cell>
          <cell r="L3">
            <v>3553.0081520084541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  <cell r="R3">
            <v>1437.836665466933</v>
          </cell>
          <cell r="S3">
            <v>14584.751446952265</v>
          </cell>
        </row>
        <row r="4">
          <cell r="I4" t="str">
            <v>Rural Customers</v>
          </cell>
          <cell r="J4">
            <v>23593</v>
          </cell>
          <cell r="K4">
            <v>852</v>
          </cell>
          <cell r="L4">
            <v>2698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  <cell r="R4">
            <v>1031</v>
          </cell>
          <cell r="S4">
            <v>10854</v>
          </cell>
        </row>
        <row r="5">
          <cell r="I5" t="str">
            <v>All Customers</v>
          </cell>
          <cell r="J5">
            <v>23599</v>
          </cell>
          <cell r="K5">
            <v>852</v>
          </cell>
          <cell r="L5">
            <v>2698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  <cell r="R5">
            <v>1031</v>
          </cell>
          <cell r="S5">
            <v>10855</v>
          </cell>
        </row>
      </sheetData>
      <sheetData sheetId="28"/>
      <sheetData sheetId="29"/>
      <sheetData sheetId="30">
        <row r="111">
          <cell r="B111">
            <v>1</v>
          </cell>
          <cell r="C111">
            <v>2</v>
          </cell>
          <cell r="D111">
            <v>3</v>
          </cell>
          <cell r="E111">
            <v>4</v>
          </cell>
          <cell r="F111">
            <v>5</v>
          </cell>
          <cell r="G111">
            <v>6</v>
          </cell>
          <cell r="H111">
            <v>7</v>
          </cell>
          <cell r="I111">
            <v>8</v>
          </cell>
          <cell r="J111">
            <v>9</v>
          </cell>
          <cell r="K111">
            <v>10</v>
          </cell>
        </row>
        <row r="112">
          <cell r="C112" t="str">
            <v>Direct Expenses - GTD</v>
          </cell>
          <cell r="E112">
            <v>64620157.201439999</v>
          </cell>
          <cell r="F112">
            <v>50501683.825320974</v>
          </cell>
          <cell r="G112">
            <v>2776032.1611568485</v>
          </cell>
          <cell r="H112">
            <v>8338106.6397891138</v>
          </cell>
          <cell r="I112">
            <v>692608.88371909549</v>
          </cell>
          <cell r="J112">
            <v>2311725.69145397</v>
          </cell>
        </row>
        <row r="113">
          <cell r="C113" t="str">
            <v xml:space="preserve">Direct Expenses - C </v>
          </cell>
          <cell r="E113">
            <v>3616744.6559599992</v>
          </cell>
          <cell r="F113">
            <v>1972992.3303684399</v>
          </cell>
          <cell r="G113">
            <v>125769.44356571486</v>
          </cell>
          <cell r="H113">
            <v>422163.64402476372</v>
          </cell>
          <cell r="I113">
            <v>84105.218502643213</v>
          </cell>
          <cell r="J113">
            <v>1011714.0194984379</v>
          </cell>
          <cell r="K113">
            <v>0</v>
          </cell>
        </row>
        <row r="114">
          <cell r="E114">
            <v>68236901.8574</v>
          </cell>
          <cell r="F114">
            <v>52474676.155689411</v>
          </cell>
          <cell r="G114">
            <v>2901801.6047225632</v>
          </cell>
          <cell r="H114">
            <v>8760270.283813877</v>
          </cell>
          <cell r="I114">
            <v>776714.10222173866</v>
          </cell>
          <cell r="J114">
            <v>3323439.7109524077</v>
          </cell>
          <cell r="K114">
            <v>0</v>
          </cell>
        </row>
        <row r="115">
          <cell r="C115" t="str">
            <v>Systemization Ratios - Expenses:</v>
          </cell>
        </row>
        <row r="116">
          <cell r="B116" t="str">
            <v>E-GTDC</v>
          </cell>
          <cell r="C116" t="str">
            <v>Direct Expenses:  GTDC</v>
          </cell>
          <cell r="E116">
            <v>1</v>
          </cell>
          <cell r="F116">
            <v>0.7690073072975947</v>
          </cell>
          <cell r="G116">
            <v>4.2525400856953992E-2</v>
          </cell>
          <cell r="H116">
            <v>0.12838024654344507</v>
          </cell>
          <cell r="I116">
            <v>1.1382610890583792E-2</v>
          </cell>
          <cell r="J116">
            <v>4.8704434411422429E-2</v>
          </cell>
          <cell r="K116">
            <v>0</v>
          </cell>
        </row>
        <row r="117">
          <cell r="B117" t="str">
            <v>E-GTD</v>
          </cell>
          <cell r="C117" t="str">
            <v>Direct Expenses:  GTD</v>
          </cell>
          <cell r="E117">
            <v>1</v>
          </cell>
          <cell r="F117">
            <v>0.78151595434675902</v>
          </cell>
          <cell r="G117">
            <v>4.2959229463078237E-2</v>
          </cell>
          <cell r="H117">
            <v>0.12903259603341397</v>
          </cell>
          <cell r="I117">
            <v>1.0718155351433613E-2</v>
          </cell>
          <cell r="J117">
            <v>3.5774064805315198E-2</v>
          </cell>
          <cell r="K117">
            <v>0</v>
          </cell>
        </row>
      </sheetData>
      <sheetData sheetId="31">
        <row r="26">
          <cell r="D26">
            <v>0</v>
          </cell>
        </row>
      </sheetData>
      <sheetData sheetId="32"/>
      <sheetData sheetId="33"/>
      <sheetData sheetId="34"/>
      <sheetData sheetId="35">
        <row r="9">
          <cell r="E9">
            <v>100</v>
          </cell>
          <cell r="F9">
            <v>200</v>
          </cell>
          <cell r="G9">
            <v>300</v>
          </cell>
          <cell r="H9">
            <v>700</v>
          </cell>
          <cell r="I9" t="str">
            <v xml:space="preserve"> </v>
          </cell>
          <cell r="J9" t="str">
            <v xml:space="preserve"> </v>
          </cell>
          <cell r="K9">
            <v>99</v>
          </cell>
        </row>
        <row r="11">
          <cell r="D11">
            <v>49082.080150873822</v>
          </cell>
          <cell r="E11">
            <v>28540.945854150908</v>
          </cell>
          <cell r="F11">
            <v>965.53803229526727</v>
          </cell>
          <cell r="G11">
            <v>3553.0081520084541</v>
          </cell>
          <cell r="H11">
            <v>1437.836665466933</v>
          </cell>
          <cell r="K11">
            <v>14584.751446952265</v>
          </cell>
        </row>
        <row r="14">
          <cell r="C14" t="str">
            <v>D1.1</v>
          </cell>
          <cell r="D14">
            <v>6479024</v>
          </cell>
          <cell r="E14">
            <v>3123311</v>
          </cell>
          <cell r="F14">
            <v>2500</v>
          </cell>
          <cell r="I14">
            <v>0</v>
          </cell>
          <cell r="J14">
            <v>3122277</v>
          </cell>
          <cell r="K14">
            <v>230936</v>
          </cell>
        </row>
        <row r="15">
          <cell r="C15" t="str">
            <v>G4</v>
          </cell>
          <cell r="D15">
            <v>0</v>
          </cell>
          <cell r="J15">
            <v>0</v>
          </cell>
        </row>
        <row r="16">
          <cell r="D16">
            <v>6479024</v>
          </cell>
          <cell r="E16">
            <v>3123311</v>
          </cell>
          <cell r="F16">
            <v>2500</v>
          </cell>
          <cell r="G16">
            <v>0</v>
          </cell>
          <cell r="H16">
            <v>0</v>
          </cell>
          <cell r="I16">
            <v>0</v>
          </cell>
          <cell r="J16">
            <v>3122277</v>
          </cell>
          <cell r="K16">
            <v>230936</v>
          </cell>
        </row>
        <row r="18">
          <cell r="D18">
            <v>6479024</v>
          </cell>
          <cell r="E18">
            <v>3767514.9994320706</v>
          </cell>
          <cell r="F18">
            <v>127454.74651694114</v>
          </cell>
          <cell r="G18">
            <v>469010.78801666456</v>
          </cell>
          <cell r="H18">
            <v>189799.9888147442</v>
          </cell>
          <cell r="I18">
            <v>0</v>
          </cell>
          <cell r="J18">
            <v>0</v>
          </cell>
          <cell r="K18">
            <v>1925243.47721958</v>
          </cell>
        </row>
        <row r="19">
          <cell r="C19" t="str">
            <v>D1</v>
          </cell>
          <cell r="D19">
            <v>0</v>
          </cell>
        </row>
        <row r="20">
          <cell r="C20" t="str">
            <v>SMET01</v>
          </cell>
          <cell r="D20">
            <v>6479024</v>
          </cell>
          <cell r="E20">
            <v>3767514.9994320706</v>
          </cell>
          <cell r="F20">
            <v>127454.74651694114</v>
          </cell>
          <cell r="G20">
            <v>469010.78801666456</v>
          </cell>
          <cell r="H20">
            <v>189799.9888147442</v>
          </cell>
          <cell r="I20">
            <v>0</v>
          </cell>
          <cell r="J20">
            <v>0</v>
          </cell>
          <cell r="K20">
            <v>1925243.47721958</v>
          </cell>
        </row>
        <row r="23">
          <cell r="C23" t="str">
            <v>D1.1</v>
          </cell>
          <cell r="D23">
            <v>3798654.5849999995</v>
          </cell>
          <cell r="E23">
            <v>1317711.68</v>
          </cell>
          <cell r="F23">
            <v>0.01</v>
          </cell>
          <cell r="I23">
            <v>0</v>
          </cell>
          <cell r="J23">
            <v>2453672.6999999997</v>
          </cell>
          <cell r="K23">
            <v>27270.195000000007</v>
          </cell>
        </row>
        <row r="24">
          <cell r="C24" t="str">
            <v>G4</v>
          </cell>
          <cell r="D24">
            <v>-35000</v>
          </cell>
          <cell r="J24">
            <v>-35000</v>
          </cell>
        </row>
        <row r="25">
          <cell r="C25" t="str">
            <v>G5</v>
          </cell>
          <cell r="D25">
            <v>71387.699999999983</v>
          </cell>
          <cell r="J25">
            <v>71387.699999999983</v>
          </cell>
        </row>
        <row r="26">
          <cell r="D26">
            <v>3835042.2849999997</v>
          </cell>
          <cell r="E26">
            <v>1317711.68</v>
          </cell>
          <cell r="F26">
            <v>0.01</v>
          </cell>
          <cell r="G26">
            <v>0</v>
          </cell>
          <cell r="H26">
            <v>0</v>
          </cell>
          <cell r="I26">
            <v>0</v>
          </cell>
          <cell r="J26">
            <v>2490060.4</v>
          </cell>
          <cell r="K26">
            <v>27270.195000000007</v>
          </cell>
        </row>
        <row r="28">
          <cell r="D28">
            <v>3835042.2850000001</v>
          </cell>
          <cell r="E28">
            <v>2230054.9175606915</v>
          </cell>
          <cell r="F28">
            <v>75442.58862390781</v>
          </cell>
          <cell r="G28">
            <v>277615.30195984454</v>
          </cell>
          <cell r="H28">
            <v>112345.77658565102</v>
          </cell>
          <cell r="I28">
            <v>0</v>
          </cell>
          <cell r="J28">
            <v>0</v>
          </cell>
          <cell r="K28">
            <v>1139583.7002699054</v>
          </cell>
        </row>
        <row r="29">
          <cell r="C29" t="str">
            <v>D1</v>
          </cell>
          <cell r="D29">
            <v>0</v>
          </cell>
        </row>
        <row r="30">
          <cell r="C30" t="str">
            <v>SMET02</v>
          </cell>
          <cell r="D30">
            <v>3835042.2850000001</v>
          </cell>
          <cell r="E30">
            <v>2230054.9175606915</v>
          </cell>
          <cell r="F30">
            <v>75442.58862390781</v>
          </cell>
          <cell r="G30">
            <v>277615.30195984454</v>
          </cell>
          <cell r="H30">
            <v>112345.77658565102</v>
          </cell>
          <cell r="I30">
            <v>0</v>
          </cell>
          <cell r="J30">
            <v>0</v>
          </cell>
          <cell r="K30">
            <v>1139583.7002699054</v>
          </cell>
        </row>
        <row r="33">
          <cell r="C33" t="str">
            <v>D1.1</v>
          </cell>
          <cell r="D33">
            <v>309636.43</v>
          </cell>
          <cell r="E33">
            <v>95006.74</v>
          </cell>
          <cell r="F33">
            <v>0</v>
          </cell>
          <cell r="I33">
            <v>0</v>
          </cell>
          <cell r="J33">
            <v>211926.69999999998</v>
          </cell>
          <cell r="K33">
            <v>2702.99</v>
          </cell>
        </row>
        <row r="34">
          <cell r="C34" t="str">
            <v>G5</v>
          </cell>
          <cell r="D34">
            <v>3196.4399999999991</v>
          </cell>
          <cell r="J34">
            <v>3196.4399999999991</v>
          </cell>
        </row>
        <row r="35">
          <cell r="D35">
            <v>312832.87</v>
          </cell>
          <cell r="E35">
            <v>95006.74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215123.13999999998</v>
          </cell>
          <cell r="K35">
            <v>2702.99</v>
          </cell>
        </row>
        <row r="37">
          <cell r="D37">
            <v>312832.87</v>
          </cell>
          <cell r="E37">
            <v>181910.50535395191</v>
          </cell>
          <cell r="F37">
            <v>6154.0185910743967</v>
          </cell>
          <cell r="G37">
            <v>22645.693375455128</v>
          </cell>
          <cell r="H37">
            <v>9164.2931445977556</v>
          </cell>
          <cell r="I37">
            <v>0</v>
          </cell>
          <cell r="J37">
            <v>0</v>
          </cell>
          <cell r="K37">
            <v>92958.359534920819</v>
          </cell>
        </row>
        <row r="38">
          <cell r="C38" t="str">
            <v>D1</v>
          </cell>
          <cell r="D38">
            <v>0</v>
          </cell>
          <cell r="J38" t="str">
            <v xml:space="preserve"> </v>
          </cell>
        </row>
        <row r="39">
          <cell r="C39" t="str">
            <v>SMET03</v>
          </cell>
          <cell r="D39">
            <v>312832.87</v>
          </cell>
          <cell r="E39">
            <v>181910.50535395191</v>
          </cell>
          <cell r="F39">
            <v>6154.0185910743967</v>
          </cell>
          <cell r="G39">
            <v>22645.693375455128</v>
          </cell>
          <cell r="H39">
            <v>9164.2931445977556</v>
          </cell>
          <cell r="I39">
            <v>0</v>
          </cell>
          <cell r="J39">
            <v>0</v>
          </cell>
          <cell r="K39">
            <v>92958.359534920819</v>
          </cell>
        </row>
      </sheetData>
      <sheetData sheetId="3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AMbySys"/>
      <sheetName val="Inputs"/>
      <sheetName val="ApprenticeAlloc"/>
      <sheetName val="ScDataWorksheet"/>
      <sheetName val="JDEQryOAM"/>
      <sheetName val="JDEQryPwrPur"/>
      <sheetName val="RSP"/>
      <sheetName val="SysFuelPP"/>
      <sheetName val="JDEQryFuel"/>
    </sheetNames>
    <sheetDataSet>
      <sheetData sheetId="0">
        <row r="1">
          <cell r="E1">
            <v>41571.48664166667</v>
          </cell>
        </row>
      </sheetData>
      <sheetData sheetId="1">
        <row r="7">
          <cell r="C7">
            <v>3502525.6479999996</v>
          </cell>
        </row>
        <row r="10">
          <cell r="C10">
            <v>8807389.4027200006</v>
          </cell>
        </row>
        <row r="11">
          <cell r="C11">
            <v>413337.55200000003</v>
          </cell>
        </row>
        <row r="12">
          <cell r="C12">
            <v>5502882.78596</v>
          </cell>
        </row>
        <row r="13">
          <cell r="C13">
            <v>26877695.993699998</v>
          </cell>
        </row>
      </sheetData>
      <sheetData sheetId="2">
        <row r="7">
          <cell r="C7">
            <v>2694953.6</v>
          </cell>
        </row>
        <row r="10">
          <cell r="C10">
            <v>1819060.13</v>
          </cell>
        </row>
        <row r="11">
          <cell r="C11">
            <v>67078</v>
          </cell>
        </row>
        <row r="12">
          <cell r="C12">
            <v>650000</v>
          </cell>
        </row>
        <row r="13">
          <cell r="C13">
            <v>1444533.24</v>
          </cell>
        </row>
      </sheetData>
      <sheetData sheetId="3">
        <row r="33">
          <cell r="F33" t="str">
            <v>INT300</v>
          </cell>
          <cell r="G33">
            <v>0.5</v>
          </cell>
        </row>
        <row r="34">
          <cell r="F34" t="str">
            <v>INT220</v>
          </cell>
          <cell r="G34">
            <v>1</v>
          </cell>
        </row>
        <row r="35">
          <cell r="F35" t="str">
            <v>INT110</v>
          </cell>
        </row>
        <row r="36">
          <cell r="F36" t="str">
            <v>INT300</v>
          </cell>
          <cell r="L36">
            <v>4</v>
          </cell>
        </row>
        <row r="38">
          <cell r="G38">
            <v>6</v>
          </cell>
          <cell r="H38">
            <v>14.000000000000002</v>
          </cell>
          <cell r="I38">
            <v>3</v>
          </cell>
          <cell r="J38">
            <v>0</v>
          </cell>
          <cell r="K38">
            <v>5</v>
          </cell>
          <cell r="L38">
            <v>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Balancing"/>
      <sheetName val="Final Model"/>
      <sheetName val="Initial Model"/>
      <sheetName val="Study Year Load"/>
      <sheetName val="Load Research"/>
      <sheetName val="Non Rurals"/>
      <sheetName val="CP Proration"/>
      <sheetName val="System Input Data"/>
      <sheetName val="Rural Input Data"/>
      <sheetName val="CP Selection"/>
    </sheetNames>
    <sheetDataSet>
      <sheetData sheetId="0"/>
      <sheetData sheetId="1"/>
      <sheetData sheetId="2"/>
      <sheetData sheetId="3"/>
      <sheetData sheetId="4"/>
      <sheetData sheetId="5">
        <row r="4">
          <cell r="R4">
            <v>2</v>
          </cell>
          <cell r="V4">
            <v>2</v>
          </cell>
        </row>
      </sheetData>
      <sheetData sheetId="6"/>
      <sheetData sheetId="7"/>
      <sheetData sheetId="8"/>
      <sheetData sheetId="9"/>
      <sheetData sheetId="10">
        <row r="5">
          <cell r="F5">
            <v>1</v>
          </cell>
        </row>
        <row r="10">
          <cell r="G10">
            <v>2013</v>
          </cell>
        </row>
        <row r="12">
          <cell r="G12">
            <v>8760</v>
          </cell>
        </row>
        <row r="29">
          <cell r="C29">
            <v>1</v>
          </cell>
        </row>
        <row r="32">
          <cell r="C32">
            <v>1364400</v>
          </cell>
          <cell r="D32">
            <v>1374000</v>
          </cell>
          <cell r="E32">
            <v>1256700</v>
          </cell>
          <cell r="F32">
            <v>1072400</v>
          </cell>
          <cell r="G32">
            <v>944900</v>
          </cell>
          <cell r="H32">
            <v>863500</v>
          </cell>
          <cell r="I32">
            <v>728000</v>
          </cell>
          <cell r="J32">
            <v>712500</v>
          </cell>
          <cell r="K32">
            <v>762500</v>
          </cell>
          <cell r="L32">
            <v>969699.99999999988</v>
          </cell>
          <cell r="M32">
            <v>1131800.0000000002</v>
          </cell>
          <cell r="N32">
            <v>1376700</v>
          </cell>
        </row>
        <row r="52">
          <cell r="C52">
            <v>205265.3</v>
          </cell>
          <cell r="D52">
            <v>203671.2</v>
          </cell>
          <cell r="E52">
            <v>190852</v>
          </cell>
          <cell r="F52">
            <v>165330</v>
          </cell>
          <cell r="G52">
            <v>140760</v>
          </cell>
          <cell r="H52">
            <v>107609.99999999999</v>
          </cell>
          <cell r="I52">
            <v>79745</v>
          </cell>
          <cell r="J52">
            <v>79000</v>
          </cell>
          <cell r="K52">
            <v>98430</v>
          </cell>
          <cell r="L52">
            <v>136590</v>
          </cell>
          <cell r="M52">
            <v>182210</v>
          </cell>
          <cell r="N52">
            <v>207418.4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eyed Inputs"/>
      <sheetName val="Balancing"/>
      <sheetName val="Load Data"/>
      <sheetName val="MWh Losses Distributed"/>
      <sheetName val="Losses"/>
      <sheetName val="CP Losses Distributed"/>
      <sheetName val="NCP Losses Distributed"/>
      <sheetName val="Summary of Factors"/>
    </sheetNames>
    <sheetDataSet>
      <sheetData sheetId="0" refreshError="1">
        <row r="5">
          <cell r="B5">
            <v>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9"/>
  <sheetViews>
    <sheetView tabSelected="1" view="pageBreakPreview" zoomScale="60" zoomScaleNormal="85" workbookViewId="0">
      <selection activeCell="C6" sqref="C6"/>
    </sheetView>
  </sheetViews>
  <sheetFormatPr defaultColWidth="9.08984375" defaultRowHeight="14"/>
  <cols>
    <col min="1" max="1" width="9.08984375" style="1"/>
    <col min="2" max="2" width="10" style="1" customWidth="1"/>
    <col min="3" max="3" width="49.08984375" style="1" customWidth="1"/>
    <col min="4" max="4" width="3.81640625" style="1" customWidth="1"/>
    <col min="5" max="5" width="14.90625" style="1" customWidth="1"/>
    <col min="6" max="6" width="15.90625" style="1" customWidth="1"/>
    <col min="7" max="7" width="14.90625" style="1" customWidth="1"/>
    <col min="8" max="8" width="16" style="1" customWidth="1"/>
    <col min="9" max="9" width="18" style="1" customWidth="1"/>
    <col min="10" max="10" width="3.90625" style="1" customWidth="1"/>
    <col min="11" max="11" width="18" style="1" customWidth="1"/>
    <col min="12" max="15" width="18.1796875" style="1" customWidth="1"/>
    <col min="16" max="16384" width="9.08984375" style="1"/>
  </cols>
  <sheetData>
    <row r="3" spans="2:15">
      <c r="B3" s="45" t="s">
        <v>0</v>
      </c>
    </row>
    <row r="4" spans="2:15" ht="13.25" customHeight="1">
      <c r="E4" s="46" t="s">
        <v>1</v>
      </c>
      <c r="F4" s="47"/>
      <c r="G4" s="46" t="s">
        <v>2</v>
      </c>
      <c r="H4" s="47"/>
      <c r="I4" s="46" t="s">
        <v>3</v>
      </c>
      <c r="J4" s="2"/>
      <c r="K4" s="48" t="s">
        <v>4</v>
      </c>
      <c r="L4" s="3"/>
      <c r="M4" s="46" t="s">
        <v>5</v>
      </c>
      <c r="N4" s="47"/>
      <c r="O4" s="2"/>
    </row>
    <row r="5" spans="2:15" s="4" customFormat="1" ht="13.25" customHeight="1">
      <c r="C5" s="5"/>
      <c r="D5" s="5"/>
      <c r="E5" s="46"/>
      <c r="F5" s="47"/>
      <c r="G5" s="46"/>
      <c r="H5" s="47"/>
      <c r="I5" s="46"/>
      <c r="J5" s="6"/>
      <c r="K5" s="48"/>
      <c r="L5" s="7"/>
      <c r="M5" s="46"/>
      <c r="N5" s="47"/>
      <c r="O5" s="6"/>
    </row>
    <row r="6" spans="2:15" s="4" customFormat="1" ht="26.4" customHeight="1">
      <c r="B6" s="4" t="s">
        <v>6</v>
      </c>
      <c r="E6" s="46"/>
      <c r="F6" s="47"/>
      <c r="G6" s="46"/>
      <c r="H6" s="47"/>
      <c r="I6" s="46"/>
      <c r="J6" s="8"/>
      <c r="K6" s="48"/>
      <c r="L6" s="9"/>
      <c r="M6" s="46"/>
      <c r="N6" s="47"/>
      <c r="O6" s="8"/>
    </row>
    <row r="7" spans="2:15" s="4" customFormat="1">
      <c r="B7" s="10"/>
      <c r="C7" s="11" t="s">
        <v>7</v>
      </c>
      <c r="E7" s="12"/>
      <c r="F7" s="9"/>
      <c r="G7" s="12"/>
      <c r="H7" s="9"/>
      <c r="I7" s="12"/>
      <c r="J7" s="8"/>
      <c r="K7" s="8"/>
      <c r="L7" s="9"/>
      <c r="M7" s="8"/>
      <c r="N7" s="9"/>
      <c r="O7" s="8"/>
    </row>
    <row r="8" spans="2:15" s="4" customFormat="1">
      <c r="B8" s="10">
        <v>1</v>
      </c>
      <c r="C8" s="13" t="s">
        <v>8</v>
      </c>
      <c r="E8" s="14">
        <f>4925800</f>
        <v>4925800</v>
      </c>
      <c r="F8" s="9"/>
      <c r="G8" s="14">
        <v>5594300</v>
      </c>
      <c r="H8" s="9"/>
      <c r="I8" s="14">
        <v>5924100</v>
      </c>
      <c r="J8" s="8"/>
      <c r="K8" s="15">
        <v>5924100</v>
      </c>
      <c r="L8" s="9"/>
      <c r="M8" s="15">
        <v>5924100</v>
      </c>
      <c r="N8" s="9"/>
      <c r="O8" s="8"/>
    </row>
    <row r="9" spans="2:15" s="4" customFormat="1">
      <c r="B9" s="10">
        <v>2</v>
      </c>
      <c r="C9" s="13" t="s">
        <v>9</v>
      </c>
      <c r="E9" s="14">
        <f>250000*12</f>
        <v>3000000</v>
      </c>
      <c r="F9" s="9" t="s">
        <v>10</v>
      </c>
      <c r="G9" s="14">
        <f>280000*12</f>
        <v>3360000</v>
      </c>
      <c r="H9" s="9" t="s">
        <v>11</v>
      </c>
      <c r="I9" s="14">
        <f>250000*12</f>
        <v>3000000</v>
      </c>
      <c r="J9" s="8"/>
      <c r="K9" s="15">
        <f>250000*12</f>
        <v>3000000</v>
      </c>
      <c r="L9" s="9" t="s">
        <v>10</v>
      </c>
      <c r="M9" s="15">
        <f>280000*12</f>
        <v>3360000</v>
      </c>
      <c r="N9" s="9" t="s">
        <v>11</v>
      </c>
      <c r="O9" s="8"/>
    </row>
    <row r="10" spans="2:15" s="4" customFormat="1">
      <c r="B10" s="10">
        <v>3</v>
      </c>
      <c r="C10" s="13" t="s">
        <v>12</v>
      </c>
      <c r="E10" s="14">
        <f>E8-E9</f>
        <v>1925800</v>
      </c>
      <c r="F10" s="9" t="s">
        <v>13</v>
      </c>
      <c r="G10" s="14">
        <f>G8-G9</f>
        <v>2234300</v>
      </c>
      <c r="H10" s="9" t="s">
        <v>13</v>
      </c>
      <c r="I10" s="14">
        <f>I8-I9</f>
        <v>2924100</v>
      </c>
      <c r="J10" s="8"/>
      <c r="K10" s="15">
        <f>K8-K9</f>
        <v>2924100</v>
      </c>
      <c r="L10" s="9" t="s">
        <v>13</v>
      </c>
      <c r="M10" s="15">
        <f>M8-M9</f>
        <v>2564100</v>
      </c>
      <c r="N10" s="9" t="s">
        <v>13</v>
      </c>
      <c r="O10" s="8"/>
    </row>
    <row r="11" spans="2:15" s="4" customFormat="1">
      <c r="B11" s="10"/>
      <c r="E11" s="12"/>
      <c r="F11" s="9"/>
      <c r="G11" s="12"/>
      <c r="H11" s="9"/>
      <c r="I11" s="12"/>
      <c r="J11" s="8"/>
      <c r="K11" s="8"/>
      <c r="L11" s="9"/>
      <c r="M11" s="8"/>
      <c r="N11" s="9"/>
      <c r="O11" s="8"/>
    </row>
    <row r="12" spans="2:15" s="4" customFormat="1">
      <c r="C12" s="11" t="s">
        <v>14</v>
      </c>
      <c r="D12" s="11"/>
      <c r="E12" s="17"/>
      <c r="F12" s="9"/>
      <c r="G12" s="12"/>
      <c r="H12" s="9"/>
      <c r="I12" s="12"/>
      <c r="J12" s="8"/>
      <c r="K12" s="8"/>
      <c r="L12" s="9"/>
      <c r="M12" s="8"/>
      <c r="N12" s="9"/>
      <c r="O12" s="8"/>
    </row>
    <row r="13" spans="2:15" s="4" customFormat="1">
      <c r="B13" s="10">
        <f>B10+1</f>
        <v>4</v>
      </c>
      <c r="C13" s="13" t="s">
        <v>15</v>
      </c>
      <c r="D13" s="13"/>
      <c r="E13" s="14"/>
      <c r="F13" s="9"/>
      <c r="G13" s="14">
        <v>127044995.15756267</v>
      </c>
      <c r="H13" s="18"/>
      <c r="I13" s="14"/>
      <c r="J13" s="16"/>
      <c r="K13" s="15"/>
      <c r="L13" s="18"/>
      <c r="M13" s="15"/>
      <c r="N13" s="18"/>
      <c r="O13" s="15"/>
    </row>
    <row r="14" spans="2:15" s="4" customFormat="1">
      <c r="B14" s="10">
        <f>+B13+1</f>
        <v>5</v>
      </c>
      <c r="C14" s="19" t="s">
        <v>16</v>
      </c>
      <c r="D14" s="19"/>
      <c r="E14" s="14">
        <v>13026840</v>
      </c>
      <c r="F14" s="9"/>
      <c r="G14" s="14">
        <v>13929036</v>
      </c>
      <c r="H14" s="9"/>
      <c r="I14" s="14">
        <v>15122049</v>
      </c>
      <c r="J14" s="8"/>
      <c r="K14" s="15">
        <v>15122049</v>
      </c>
      <c r="L14" s="9"/>
      <c r="M14" s="15">
        <v>15122049</v>
      </c>
      <c r="N14" s="9"/>
      <c r="O14" s="8"/>
    </row>
    <row r="15" spans="2:15" s="4" customFormat="1">
      <c r="B15" s="10">
        <f>+B14+1</f>
        <v>6</v>
      </c>
      <c r="C15" s="20" t="s">
        <v>17</v>
      </c>
      <c r="D15" s="20"/>
      <c r="E15" s="21">
        <v>4</v>
      </c>
      <c r="F15" s="9"/>
      <c r="G15" s="21">
        <f>ROUND(+G13/G14,2)</f>
        <v>9.1199999999999992</v>
      </c>
      <c r="H15" s="9"/>
      <c r="I15" s="21">
        <v>5.5</v>
      </c>
      <c r="J15" s="8"/>
      <c r="K15" s="22">
        <v>5.5</v>
      </c>
      <c r="L15" s="9"/>
      <c r="M15" s="22">
        <v>5</v>
      </c>
      <c r="N15" s="9"/>
      <c r="O15" s="8"/>
    </row>
    <row r="16" spans="2:15" s="4" customFormat="1">
      <c r="B16" s="10"/>
      <c r="C16" s="19"/>
      <c r="D16" s="19"/>
      <c r="E16" s="23"/>
      <c r="F16" s="9"/>
      <c r="G16" s="23"/>
      <c r="H16" s="9"/>
      <c r="I16" s="23"/>
      <c r="J16" s="8"/>
      <c r="K16" s="24"/>
      <c r="L16" s="9"/>
      <c r="M16" s="24"/>
      <c r="N16" s="9"/>
      <c r="O16" s="8"/>
    </row>
    <row r="17" spans="2:15" s="4" customFormat="1">
      <c r="B17" s="10"/>
      <c r="C17" s="19"/>
      <c r="D17" s="19"/>
      <c r="E17" s="23"/>
      <c r="F17" s="9"/>
      <c r="G17" s="23"/>
      <c r="H17" s="9"/>
      <c r="I17" s="23"/>
      <c r="J17" s="8"/>
      <c r="K17" s="24"/>
      <c r="L17" s="9"/>
      <c r="M17" s="24"/>
      <c r="N17" s="9"/>
      <c r="O17" s="8"/>
    </row>
    <row r="18" spans="2:15" s="4" customFormat="1">
      <c r="C18" s="11" t="s">
        <v>18</v>
      </c>
      <c r="D18" s="11"/>
      <c r="E18" s="12"/>
      <c r="F18" s="9"/>
      <c r="G18" s="12"/>
      <c r="H18" s="9"/>
      <c r="I18" s="12"/>
      <c r="J18" s="8"/>
      <c r="K18" s="8"/>
      <c r="L18" s="9"/>
      <c r="M18" s="8"/>
      <c r="N18" s="9"/>
      <c r="O18" s="8"/>
    </row>
    <row r="19" spans="2:15" s="4" customFormat="1">
      <c r="B19" s="10">
        <f>+B15+1</f>
        <v>7</v>
      </c>
      <c r="C19" s="19" t="s">
        <v>19</v>
      </c>
      <c r="D19" s="19"/>
      <c r="E19" s="14">
        <v>319063647</v>
      </c>
      <c r="F19" s="9"/>
      <c r="G19" s="14">
        <v>453005298.30865282</v>
      </c>
      <c r="H19" s="9"/>
      <c r="I19" s="14">
        <v>525318631.81900716</v>
      </c>
      <c r="J19" s="8"/>
      <c r="K19" s="15">
        <v>461749061</v>
      </c>
      <c r="L19" s="9"/>
      <c r="M19" s="15">
        <v>461749061</v>
      </c>
      <c r="N19" s="9"/>
      <c r="O19" s="8"/>
    </row>
    <row r="20" spans="2:15" s="4" customFormat="1">
      <c r="B20" s="10">
        <f>+B19+1</f>
        <v>8</v>
      </c>
      <c r="C20" s="19" t="s">
        <v>20</v>
      </c>
      <c r="D20" s="19"/>
      <c r="E20" s="25">
        <f>+E14*E15</f>
        <v>52107360</v>
      </c>
      <c r="F20" s="9" t="s">
        <v>21</v>
      </c>
      <c r="G20" s="25">
        <f>+G14*G15</f>
        <v>127032808.31999999</v>
      </c>
      <c r="H20" s="9" t="s">
        <v>21</v>
      </c>
      <c r="I20" s="25">
        <f>+I14*I15</f>
        <v>83171269.5</v>
      </c>
      <c r="J20" s="8"/>
      <c r="K20" s="26">
        <f>+K14*K15</f>
        <v>83171269.5</v>
      </c>
      <c r="L20" s="9" t="s">
        <v>21</v>
      </c>
      <c r="M20" s="26">
        <f>+M14*M15</f>
        <v>75610245</v>
      </c>
      <c r="N20" s="9" t="s">
        <v>21</v>
      </c>
      <c r="O20" s="8"/>
    </row>
    <row r="21" spans="2:15" s="4" customFormat="1" ht="28">
      <c r="B21" s="10">
        <f>+B20+1</f>
        <v>9</v>
      </c>
      <c r="C21" s="27" t="s">
        <v>22</v>
      </c>
      <c r="D21" s="27"/>
      <c r="E21" s="14">
        <f>+E19-E20</f>
        <v>266956287</v>
      </c>
      <c r="F21" s="9" t="s">
        <v>23</v>
      </c>
      <c r="G21" s="14">
        <f>+G19-G20</f>
        <v>325972489.98865283</v>
      </c>
      <c r="H21" s="9" t="s">
        <v>23</v>
      </c>
      <c r="I21" s="14">
        <f>+I19-I20</f>
        <v>442147362.31900716</v>
      </c>
      <c r="J21" s="8"/>
      <c r="K21" s="15">
        <f>+K19-K20</f>
        <v>378577791.5</v>
      </c>
      <c r="L21" s="9" t="s">
        <v>23</v>
      </c>
      <c r="M21" s="15">
        <f>+M19-M20</f>
        <v>386138816</v>
      </c>
      <c r="N21" s="9" t="s">
        <v>23</v>
      </c>
      <c r="O21" s="8"/>
    </row>
    <row r="22" spans="2:15" s="4" customFormat="1">
      <c r="B22" s="10"/>
      <c r="C22" s="28" t="s">
        <v>24</v>
      </c>
      <c r="D22" s="28"/>
      <c r="E22" s="14"/>
      <c r="F22" s="9"/>
      <c r="G22" s="14"/>
      <c r="H22" s="9"/>
      <c r="I22" s="14"/>
      <c r="J22" s="8"/>
      <c r="K22" s="15"/>
      <c r="L22" s="9"/>
      <c r="M22" s="15"/>
      <c r="N22" s="9"/>
      <c r="O22" s="8"/>
    </row>
    <row r="23" spans="2:15" s="4" customFormat="1">
      <c r="B23" s="10">
        <f>+B21+1</f>
        <v>10</v>
      </c>
      <c r="C23" s="27" t="s">
        <v>25</v>
      </c>
      <c r="D23" s="27"/>
      <c r="E23" s="14"/>
      <c r="F23" s="9"/>
      <c r="G23" s="14">
        <v>267676715.17651981</v>
      </c>
      <c r="H23" s="9"/>
      <c r="I23" s="14">
        <v>305414747.16328859</v>
      </c>
      <c r="J23" s="8"/>
      <c r="K23" s="15">
        <f>I23-(I19-K19)</f>
        <v>241845176.34428144</v>
      </c>
      <c r="L23" s="9"/>
      <c r="M23" s="14"/>
      <c r="N23" s="9"/>
      <c r="O23" s="8"/>
    </row>
    <row r="24" spans="2:15" s="4" customFormat="1">
      <c r="B24" s="10"/>
      <c r="C24" s="29" t="s">
        <v>26</v>
      </c>
      <c r="D24" s="29"/>
      <c r="E24" s="14"/>
      <c r="F24" s="9"/>
      <c r="G24" s="14"/>
      <c r="H24" s="9"/>
      <c r="I24" s="14"/>
      <c r="J24" s="8"/>
      <c r="K24" s="15"/>
      <c r="L24" s="9"/>
      <c r="M24" s="14"/>
      <c r="N24" s="9"/>
      <c r="O24" s="8"/>
    </row>
    <row r="25" spans="2:15" s="4" customFormat="1">
      <c r="B25" s="10">
        <f>+B23+1</f>
        <v>11</v>
      </c>
      <c r="C25" s="30" t="s">
        <v>27</v>
      </c>
      <c r="D25" s="30"/>
      <c r="E25" s="14"/>
      <c r="F25" s="9"/>
      <c r="G25" s="14">
        <v>200692615</v>
      </c>
      <c r="H25" s="9"/>
      <c r="I25" s="14">
        <v>245426358</v>
      </c>
      <c r="J25" s="8"/>
      <c r="K25" s="15">
        <f>I25-(61417518+6442092+4809223)</f>
        <v>172757525</v>
      </c>
      <c r="L25" s="9"/>
      <c r="M25" s="14"/>
      <c r="N25" s="9"/>
      <c r="O25" s="8"/>
    </row>
    <row r="26" spans="2:15" s="4" customFormat="1" ht="28">
      <c r="B26" s="10">
        <f t="shared" ref="B26:B31" si="0">+B25+1</f>
        <v>12</v>
      </c>
      <c r="C26" s="30" t="s">
        <v>28</v>
      </c>
      <c r="D26" s="30"/>
      <c r="E26" s="31"/>
      <c r="F26" s="9"/>
      <c r="G26" s="31">
        <v>0.86733333333356288</v>
      </c>
      <c r="H26" s="9"/>
      <c r="I26" s="31">
        <v>0.84516501362913432</v>
      </c>
      <c r="J26" s="8"/>
      <c r="K26" s="32">
        <v>0.84516501362913432</v>
      </c>
      <c r="L26" s="9"/>
      <c r="M26" s="31"/>
      <c r="N26" s="9"/>
      <c r="O26" s="8"/>
    </row>
    <row r="27" spans="2:15" s="4" customFormat="1">
      <c r="B27" s="10">
        <f t="shared" si="0"/>
        <v>13</v>
      </c>
      <c r="C27" s="30" t="s">
        <v>29</v>
      </c>
      <c r="D27" s="30"/>
      <c r="E27" s="12"/>
      <c r="F27" s="9"/>
      <c r="G27" s="33">
        <f>+G25*G26</f>
        <v>174067394.74337941</v>
      </c>
      <c r="H27" s="9" t="s">
        <v>30</v>
      </c>
      <c r="I27" s="33">
        <f>+I25*I26</f>
        <v>207425771.2040188</v>
      </c>
      <c r="J27" s="8"/>
      <c r="K27" s="34">
        <f>+K25*K26</f>
        <v>146008615.9711605</v>
      </c>
      <c r="L27" s="9" t="s">
        <v>30</v>
      </c>
      <c r="M27" s="12"/>
      <c r="N27" s="9"/>
      <c r="O27" s="8"/>
    </row>
    <row r="28" spans="2:15" s="4" customFormat="1">
      <c r="B28" s="10">
        <f t="shared" si="0"/>
        <v>14</v>
      </c>
      <c r="C28" s="28" t="s">
        <v>24</v>
      </c>
      <c r="D28" s="28"/>
      <c r="E28" s="12"/>
      <c r="F28" s="9"/>
      <c r="G28" s="35">
        <f>+G23-G27</f>
        <v>93609320.433140397</v>
      </c>
      <c r="H28" s="9" t="s">
        <v>31</v>
      </c>
      <c r="I28" s="14">
        <f>+I23-I27</f>
        <v>97988975.959269792</v>
      </c>
      <c r="J28" s="8"/>
      <c r="K28" s="15">
        <f>+K23-K27</f>
        <v>95836560.373120934</v>
      </c>
      <c r="L28" s="9" t="s">
        <v>31</v>
      </c>
      <c r="M28" s="12"/>
      <c r="N28" s="9"/>
      <c r="O28" s="8"/>
    </row>
    <row r="29" spans="2:15" s="4" customFormat="1">
      <c r="B29" s="10">
        <f t="shared" si="0"/>
        <v>15</v>
      </c>
      <c r="C29" s="19" t="s">
        <v>32</v>
      </c>
      <c r="D29" s="28"/>
      <c r="E29" s="12"/>
      <c r="F29" s="9"/>
      <c r="G29" s="35"/>
      <c r="H29" s="9"/>
      <c r="I29" s="14">
        <v>4330884.6721122498</v>
      </c>
      <c r="J29" s="8"/>
      <c r="K29" s="15">
        <v>4330884.6721122498</v>
      </c>
      <c r="L29" s="9"/>
      <c r="M29" s="12"/>
      <c r="N29" s="9"/>
      <c r="O29" s="8"/>
    </row>
    <row r="30" spans="2:15" s="4" customFormat="1">
      <c r="B30" s="10">
        <f t="shared" si="0"/>
        <v>16</v>
      </c>
      <c r="C30" s="19" t="s">
        <v>33</v>
      </c>
      <c r="D30" s="19"/>
      <c r="E30" s="14">
        <f>E9</f>
        <v>3000000</v>
      </c>
      <c r="F30" s="9" t="s">
        <v>34</v>
      </c>
      <c r="G30" s="14">
        <v>3360000</v>
      </c>
      <c r="H30" s="9" t="s">
        <v>34</v>
      </c>
      <c r="I30" s="14">
        <f>I9</f>
        <v>3000000</v>
      </c>
      <c r="J30" s="8"/>
      <c r="K30" s="15">
        <f>K9</f>
        <v>3000000</v>
      </c>
      <c r="L30" s="9" t="s">
        <v>34</v>
      </c>
      <c r="M30" s="14">
        <f>M9</f>
        <v>3360000</v>
      </c>
      <c r="N30" s="9" t="s">
        <v>34</v>
      </c>
      <c r="O30" s="8"/>
    </row>
    <row r="31" spans="2:15" s="4" customFormat="1">
      <c r="B31" s="10">
        <f t="shared" si="0"/>
        <v>17</v>
      </c>
      <c r="C31" s="11" t="s">
        <v>35</v>
      </c>
      <c r="D31" s="11"/>
      <c r="E31" s="36">
        <f>E36/E30/10</f>
        <v>3.2464727412698418</v>
      </c>
      <c r="F31" s="9" t="s">
        <v>36</v>
      </c>
      <c r="G31" s="36">
        <f>+ROUND(G28/G30,2)/10</f>
        <v>2.786</v>
      </c>
      <c r="H31" s="9" t="s">
        <v>37</v>
      </c>
      <c r="I31" s="36">
        <f>+ROUND((I28+I29)/I30,2)/10</f>
        <v>3.411</v>
      </c>
      <c r="J31" s="8"/>
      <c r="K31" s="37">
        <f>+ROUND((K28+K29)/K30,2)/10</f>
        <v>3.339</v>
      </c>
      <c r="L31" s="9" t="s">
        <v>37</v>
      </c>
      <c r="M31" s="36">
        <f>M36/M30/10</f>
        <v>3.4401537165058933</v>
      </c>
      <c r="N31" s="9" t="s">
        <v>36</v>
      </c>
      <c r="O31" s="8"/>
    </row>
    <row r="32" spans="2:15" s="4" customFormat="1">
      <c r="E32" s="12"/>
      <c r="F32" s="9"/>
      <c r="G32" s="12"/>
      <c r="H32" s="9"/>
      <c r="I32" s="12"/>
      <c r="J32" s="8"/>
      <c r="K32" s="8"/>
      <c r="L32" s="9"/>
      <c r="M32" s="12"/>
      <c r="N32" s="9"/>
      <c r="O32" s="8"/>
    </row>
    <row r="33" spans="2:15" s="4" customFormat="1">
      <c r="B33" s="10"/>
      <c r="C33" s="11" t="s">
        <v>38</v>
      </c>
      <c r="D33" s="11"/>
      <c r="E33" s="12"/>
      <c r="F33" s="9"/>
      <c r="G33" s="12"/>
      <c r="H33" s="9"/>
      <c r="I33" s="12"/>
      <c r="J33" s="8"/>
      <c r="K33" s="8"/>
      <c r="L33" s="9"/>
      <c r="M33" s="12"/>
      <c r="N33" s="9"/>
      <c r="O33" s="8"/>
    </row>
    <row r="34" spans="2:15" s="4" customFormat="1">
      <c r="B34" s="10">
        <f>+B31+1</f>
        <v>18</v>
      </c>
      <c r="C34" s="19" t="s">
        <v>19</v>
      </c>
      <c r="D34" s="19"/>
      <c r="E34" s="14">
        <f>E19</f>
        <v>319063647</v>
      </c>
      <c r="F34" s="9" t="s">
        <v>39</v>
      </c>
      <c r="G34" s="14">
        <v>453005298.30865282</v>
      </c>
      <c r="H34" s="9" t="s">
        <v>39</v>
      </c>
      <c r="I34" s="14">
        <f>I19</f>
        <v>525318631.81900716</v>
      </c>
      <c r="J34" s="8"/>
      <c r="K34" s="15">
        <f>K19</f>
        <v>461749061</v>
      </c>
      <c r="L34" s="9" t="s">
        <v>39</v>
      </c>
      <c r="M34" s="14">
        <f>M19</f>
        <v>461749061</v>
      </c>
      <c r="N34" s="9" t="s">
        <v>39</v>
      </c>
      <c r="O34" s="8"/>
    </row>
    <row r="35" spans="2:15" s="4" customFormat="1">
      <c r="B35" s="10">
        <f>+B34+1</f>
        <v>19</v>
      </c>
      <c r="C35" s="19" t="s">
        <v>20</v>
      </c>
      <c r="D35" s="19"/>
      <c r="E35" s="14">
        <f>+E14*E15</f>
        <v>52107360</v>
      </c>
      <c r="F35" s="9" t="s">
        <v>40</v>
      </c>
      <c r="G35" s="14">
        <f>+G14*G15</f>
        <v>127032808.31999999</v>
      </c>
      <c r="H35" s="9" t="s">
        <v>40</v>
      </c>
      <c r="I35" s="14">
        <f>+I14*I15</f>
        <v>83171269.5</v>
      </c>
      <c r="J35" s="8"/>
      <c r="K35" s="15">
        <f>+K14*K15</f>
        <v>83171269.5</v>
      </c>
      <c r="L35" s="9" t="s">
        <v>40</v>
      </c>
      <c r="M35" s="14">
        <f>+M14*M15</f>
        <v>75610245</v>
      </c>
      <c r="N35" s="9" t="s">
        <v>40</v>
      </c>
      <c r="O35" s="8"/>
    </row>
    <row r="36" spans="2:15" s="4" customFormat="1">
      <c r="B36" s="10">
        <f>+B35+1</f>
        <v>20</v>
      </c>
      <c r="C36" s="19" t="s">
        <v>41</v>
      </c>
      <c r="D36" s="19"/>
      <c r="E36" s="38">
        <f>E34-E35-E37</f>
        <v>97394182.238095254</v>
      </c>
      <c r="F36" s="9" t="s">
        <v>42</v>
      </c>
      <c r="G36" s="38">
        <f>+G30*G31*10</f>
        <v>93609600</v>
      </c>
      <c r="H36" s="9" t="s">
        <v>43</v>
      </c>
      <c r="I36" s="38">
        <f>+I30*I31*10</f>
        <v>102330000</v>
      </c>
      <c r="J36" s="8"/>
      <c r="K36" s="39">
        <f>+K30*K31*10</f>
        <v>100170000</v>
      </c>
      <c r="L36" s="9" t="s">
        <v>43</v>
      </c>
      <c r="M36" s="38">
        <f>M34-M35-M37</f>
        <v>115589164.87459803</v>
      </c>
      <c r="N36" s="9" t="s">
        <v>42</v>
      </c>
      <c r="O36" s="8"/>
    </row>
    <row r="37" spans="2:15" s="4" customFormat="1">
      <c r="B37" s="10">
        <f>+B36+1</f>
        <v>21</v>
      </c>
      <c r="C37" s="19" t="s">
        <v>44</v>
      </c>
      <c r="D37" s="19"/>
      <c r="E37" s="40">
        <f>E38*E43/100*1000</f>
        <v>169562104.76190475</v>
      </c>
      <c r="F37" s="9" t="s">
        <v>45</v>
      </c>
      <c r="G37" s="40">
        <f>+G34-G35-G36</f>
        <v>232362889.98865283</v>
      </c>
      <c r="H37" s="9" t="s">
        <v>46</v>
      </c>
      <c r="I37" s="40">
        <f>+I34-I35-I36</f>
        <v>339817362.31900716</v>
      </c>
      <c r="J37" s="8"/>
      <c r="K37" s="41">
        <f>+K34-K35-K36</f>
        <v>278407791.5</v>
      </c>
      <c r="L37" s="9" t="s">
        <v>46</v>
      </c>
      <c r="M37" s="40">
        <f>M38*M43/100*1000</f>
        <v>270549651.12540197</v>
      </c>
      <c r="N37" s="9" t="s">
        <v>45</v>
      </c>
      <c r="O37" s="8"/>
    </row>
    <row r="38" spans="2:15" s="4" customFormat="1">
      <c r="B38" s="10">
        <f>+B37+1</f>
        <v>22</v>
      </c>
      <c r="C38" s="19" t="s">
        <v>47</v>
      </c>
      <c r="D38" s="19"/>
      <c r="E38" s="14">
        <f>E10</f>
        <v>1925800</v>
      </c>
      <c r="F38" s="9" t="s">
        <v>48</v>
      </c>
      <c r="G38" s="14">
        <v>2234300</v>
      </c>
      <c r="H38" s="9" t="s">
        <v>48</v>
      </c>
      <c r="I38" s="14">
        <f>I10</f>
        <v>2924100</v>
      </c>
      <c r="J38" s="8"/>
      <c r="K38" s="15">
        <f>K10</f>
        <v>2924100</v>
      </c>
      <c r="L38" s="9" t="s">
        <v>48</v>
      </c>
      <c r="M38" s="14">
        <f>M10</f>
        <v>2564100</v>
      </c>
      <c r="N38" s="9" t="s">
        <v>48</v>
      </c>
      <c r="O38" s="8"/>
    </row>
    <row r="39" spans="2:15" s="4" customFormat="1">
      <c r="B39" s="10">
        <f>+B38+1</f>
        <v>23</v>
      </c>
      <c r="C39" s="11" t="s">
        <v>35</v>
      </c>
      <c r="D39" s="11"/>
      <c r="E39" s="42">
        <f>+ROUND(E37/E38,2)/10</f>
        <v>8.8049999999999997</v>
      </c>
      <c r="F39" s="9" t="s">
        <v>49</v>
      </c>
      <c r="G39" s="42">
        <f>+ROUND(G37/G38,2)/10</f>
        <v>10.4</v>
      </c>
      <c r="H39" s="9" t="s">
        <v>49</v>
      </c>
      <c r="I39" s="42">
        <f>+ROUND(I37/I38,2)/10+0.001</f>
        <v>11.621999999999998</v>
      </c>
      <c r="J39" s="8"/>
      <c r="K39" s="43">
        <f>+ROUND(K37/K38,2)/10+0.001</f>
        <v>9.5219999999999985</v>
      </c>
      <c r="L39" s="9" t="s">
        <v>49</v>
      </c>
      <c r="M39" s="42">
        <f>+ROUND(M37/M38,2)/10</f>
        <v>10.551</v>
      </c>
      <c r="N39" s="9" t="s">
        <v>49</v>
      </c>
      <c r="O39" s="8"/>
    </row>
    <row r="40" spans="2:15" s="4" customFormat="1">
      <c r="C40" s="11"/>
      <c r="D40" s="11"/>
      <c r="E40" s="12"/>
      <c r="F40" s="9"/>
      <c r="G40" s="12"/>
      <c r="H40" s="9"/>
      <c r="I40" s="12"/>
      <c r="J40" s="8"/>
      <c r="K40" s="8"/>
      <c r="L40" s="9"/>
      <c r="M40" s="12"/>
      <c r="N40" s="9"/>
      <c r="O40" s="8"/>
    </row>
    <row r="41" spans="2:15" s="4" customFormat="1">
      <c r="B41" s="10">
        <f>+B39+1</f>
        <v>24</v>
      </c>
      <c r="C41" s="19" t="s">
        <v>50</v>
      </c>
      <c r="D41" s="19"/>
      <c r="E41" s="23">
        <v>55.47</v>
      </c>
      <c r="F41" s="9"/>
      <c r="G41" s="23">
        <v>108.7417578</v>
      </c>
      <c r="H41" s="9"/>
      <c r="I41" s="23">
        <v>93.32278706021367</v>
      </c>
      <c r="J41" s="8"/>
      <c r="K41" s="24">
        <v>65.63</v>
      </c>
      <c r="L41" s="9"/>
      <c r="M41" s="23">
        <v>65.63</v>
      </c>
      <c r="N41" s="9"/>
      <c r="O41" s="8"/>
    </row>
    <row r="42" spans="2:15" s="4" customFormat="1">
      <c r="B42" s="10">
        <f>+B41+1</f>
        <v>25</v>
      </c>
      <c r="C42" s="19" t="s">
        <v>51</v>
      </c>
      <c r="D42" s="19"/>
      <c r="E42" s="14">
        <v>630</v>
      </c>
      <c r="F42" s="9"/>
      <c r="G42" s="14">
        <v>612</v>
      </c>
      <c r="H42" s="9"/>
      <c r="I42" s="14">
        <v>607</v>
      </c>
      <c r="J42" s="8"/>
      <c r="K42" s="15">
        <v>607</v>
      </c>
      <c r="L42" s="9"/>
      <c r="M42" s="14">
        <v>622</v>
      </c>
      <c r="N42" s="9"/>
      <c r="O42" s="8"/>
    </row>
    <row r="43" spans="2:15" s="4" customFormat="1">
      <c r="B43" s="10">
        <f>+B42+1</f>
        <v>26</v>
      </c>
      <c r="C43" s="11" t="s">
        <v>52</v>
      </c>
      <c r="D43" s="11"/>
      <c r="E43" s="36">
        <f>E41/E42*100</f>
        <v>8.8047619047619037</v>
      </c>
      <c r="F43" s="9" t="s">
        <v>53</v>
      </c>
      <c r="G43" s="36">
        <f>G41/G42*100</f>
        <v>17.768261078431372</v>
      </c>
      <c r="H43" s="9" t="s">
        <v>53</v>
      </c>
      <c r="I43" s="36">
        <f>I41/I42*100</f>
        <v>15.374429499211479</v>
      </c>
      <c r="J43" s="8"/>
      <c r="K43" s="37">
        <f>K41/K42*100</f>
        <v>10.812191103789125</v>
      </c>
      <c r="L43" s="9" t="s">
        <v>53</v>
      </c>
      <c r="M43" s="36">
        <f>M41/M42*100</f>
        <v>10.55144694533762</v>
      </c>
      <c r="N43" s="9" t="s">
        <v>53</v>
      </c>
      <c r="O43" s="8"/>
    </row>
    <row r="44" spans="2:15" s="4" customFormat="1">
      <c r="B44" s="10"/>
      <c r="C44" s="5"/>
      <c r="D44" s="5"/>
      <c r="E44" s="44"/>
      <c r="G44" s="44"/>
      <c r="H44" s="44"/>
    </row>
    <row r="45" spans="2:15" s="4" customFormat="1"/>
    <row r="46" spans="2:15" s="4" customFormat="1"/>
    <row r="47" spans="2:15" s="4" customFormat="1"/>
    <row r="48" spans="2:15" s="4" customFormat="1"/>
    <row r="49" s="4" customFormat="1"/>
  </sheetData>
  <mergeCells count="5">
    <mergeCell ref="E4:F6"/>
    <mergeCell ref="G4:H6"/>
    <mergeCell ref="I4:I6"/>
    <mergeCell ref="K4:K6"/>
    <mergeCell ref="M4:N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Najmidinov</dc:creator>
  <cp:lastModifiedBy>KMCDONALD</cp:lastModifiedBy>
  <cp:lastPrinted>2015-06-22T16:34:58Z</cp:lastPrinted>
  <dcterms:created xsi:type="dcterms:W3CDTF">2015-06-22T16:31:39Z</dcterms:created>
  <dcterms:modified xsi:type="dcterms:W3CDTF">2015-07-06T14:45:38Z</dcterms:modified>
</cp:coreProperties>
</file>