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160" windowHeight="10275" tabRatio="826" activeTab="3"/>
  </bookViews>
  <sheets>
    <sheet name="Title" sheetId="12" r:id="rId1"/>
    <sheet name="Plant in Service - 2015 $" sheetId="6" r:id="rId2"/>
    <sheet name="OM&amp;A Expense - 2015 $" sheetId="9" r:id="rId3"/>
    <sheet name="Spec Assign Alloc" sheetId="11" r:id="rId4"/>
  </sheets>
  <externalReferences>
    <externalReference r:id="rId5"/>
    <externalReference r:id="rId6"/>
    <externalReference r:id="rId7"/>
  </externalReferences>
  <definedNames>
    <definedName name="solver_adj" localSheetId="1" hidden="1">'Plant in Service - 2015 $'!#REF!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'Plant in Service - 2015 $'!#REF!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459565</definedName>
    <definedName name="solver_ver" localSheetId="1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6" l="1"/>
  <c r="I10" i="6" l="1"/>
  <c r="H10" i="6"/>
  <c r="G10" i="6"/>
  <c r="F10" i="6"/>
  <c r="D10" i="6"/>
  <c r="I9" i="6"/>
  <c r="H9" i="6"/>
  <c r="G9" i="6"/>
  <c r="F9" i="6"/>
  <c r="D9" i="6"/>
  <c r="B15" i="6" l="1"/>
  <c r="B12" i="6"/>
  <c r="B10" i="6"/>
  <c r="B9" i="6"/>
  <c r="B7" i="6"/>
  <c r="B5" i="6"/>
  <c r="B4" i="6"/>
  <c r="B24" i="9" l="1"/>
  <c r="B22" i="9" l="1"/>
  <c r="D3" i="9" l="1"/>
  <c r="D9" i="9"/>
  <c r="C8" i="11" l="1"/>
  <c r="D10" i="11"/>
  <c r="D9" i="11"/>
  <c r="D8" i="11"/>
  <c r="D7" i="11"/>
  <c r="D5" i="11"/>
  <c r="G11" i="6" l="1"/>
  <c r="G14" i="6" s="1"/>
  <c r="E8" i="11"/>
  <c r="F8" i="11"/>
  <c r="D11" i="11"/>
  <c r="D12" i="11" s="1"/>
  <c r="I11" i="6"/>
  <c r="I14" i="6" s="1"/>
  <c r="H11" i="6"/>
  <c r="H14" i="6" s="1"/>
  <c r="F11" i="6"/>
  <c r="F14" i="6" s="1"/>
  <c r="D11" i="6"/>
  <c r="D14" i="6" s="1"/>
  <c r="C9" i="9"/>
  <c r="E9" i="9" s="1"/>
  <c r="C6" i="9"/>
  <c r="C5" i="9"/>
  <c r="C5" i="11" l="1"/>
  <c r="C10" i="11"/>
  <c r="C7" i="11"/>
  <c r="C9" i="11"/>
  <c r="B11" i="6"/>
  <c r="B14" i="6" l="1"/>
  <c r="C17" i="9" s="1"/>
  <c r="B6" i="6"/>
  <c r="B8" i="6" s="1"/>
  <c r="F9" i="11"/>
  <c r="E9" i="11"/>
  <c r="C11" i="11"/>
  <c r="F7" i="11"/>
  <c r="E7" i="11"/>
  <c r="F10" i="11"/>
  <c r="E10" i="11"/>
  <c r="F5" i="11"/>
  <c r="C12" i="11"/>
  <c r="E5" i="11"/>
  <c r="B16" i="6" l="1"/>
  <c r="C3" i="9"/>
  <c r="E11" i="11"/>
  <c r="E12" i="11" s="1"/>
  <c r="F11" i="11"/>
  <c r="F12" i="11" s="1"/>
  <c r="E3" i="9" l="1"/>
  <c r="C18" i="9"/>
  <c r="B8" i="9" l="1"/>
  <c r="B10" i="9" s="1"/>
  <c r="C21" i="9" s="1"/>
  <c r="B12" i="9" l="1"/>
  <c r="C20" i="9" s="1"/>
  <c r="H13" i="6" l="1"/>
  <c r="E10" i="6"/>
  <c r="C10" i="6" s="1"/>
  <c r="D6" i="9" s="1"/>
  <c r="D18" i="9" s="1"/>
  <c r="E18" i="9" s="1"/>
  <c r="E9" i="6"/>
  <c r="C8" i="9"/>
  <c r="C9" i="6" l="1"/>
  <c r="C11" i="6" s="1"/>
  <c r="C15" i="9"/>
  <c r="C7" i="9"/>
  <c r="F13" i="6"/>
  <c r="G13" i="6"/>
  <c r="B13" i="6"/>
  <c r="B17" i="6" s="1"/>
  <c r="C16" i="9" s="1"/>
  <c r="E6" i="9"/>
  <c r="D13" i="6"/>
  <c r="E11" i="6"/>
  <c r="I13" i="6"/>
  <c r="C16" i="6" l="1"/>
  <c r="C13" i="6"/>
  <c r="C17" i="6" s="1"/>
  <c r="D16" i="9" s="1"/>
  <c r="E16" i="9" s="1"/>
  <c r="C14" i="6"/>
  <c r="D17" i="9" s="1"/>
  <c r="E17" i="9" s="1"/>
  <c r="D5" i="9"/>
  <c r="E5" i="9" s="1"/>
  <c r="D22" i="11"/>
  <c r="C22" i="11"/>
  <c r="E13" i="6"/>
  <c r="D8" i="9" l="1"/>
  <c r="D15" i="9"/>
  <c r="E15" i="9" s="1"/>
  <c r="D7" i="9"/>
  <c r="E7" i="9" s="1"/>
  <c r="E8" i="9" s="1"/>
  <c r="E10" i="9" s="1"/>
  <c r="C19" i="11"/>
  <c r="C17" i="11"/>
  <c r="C20" i="11"/>
  <c r="C18" i="11"/>
  <c r="C15" i="11"/>
  <c r="D20" i="11"/>
  <c r="D18" i="11"/>
  <c r="D15" i="11"/>
  <c r="D19" i="11"/>
  <c r="D17" i="11"/>
  <c r="D21" i="11" l="1"/>
  <c r="C21" i="11"/>
  <c r="F22" i="11"/>
  <c r="F19" i="11" s="1"/>
  <c r="D21" i="9"/>
  <c r="E21" i="9" s="1"/>
  <c r="E12" i="9"/>
  <c r="F17" i="11"/>
  <c r="F18" i="11"/>
  <c r="F15" i="11" l="1"/>
  <c r="F20" i="11"/>
  <c r="D20" i="9"/>
  <c r="E20" i="9" s="1"/>
  <c r="E23" i="9" s="1"/>
  <c r="F21" i="11" l="1"/>
  <c r="E24" i="9"/>
  <c r="E22" i="11"/>
  <c r="E18" i="11" l="1"/>
  <c r="B18" i="11" s="1"/>
  <c r="E20" i="11"/>
  <c r="B20" i="11" s="1"/>
  <c r="E17" i="11"/>
  <c r="E19" i="11"/>
  <c r="B19" i="11" s="1"/>
  <c r="E15" i="11"/>
  <c r="B15" i="11" s="1"/>
  <c r="E21" i="11" l="1"/>
  <c r="B17" i="11"/>
  <c r="B21" i="11" s="1"/>
  <c r="B22" i="11" s="1"/>
</calcChain>
</file>

<file path=xl/sharedStrings.xml><?xml version="1.0" encoding="utf-8"?>
<sst xmlns="http://schemas.openxmlformats.org/spreadsheetml/2006/main" count="83" uniqueCount="72">
  <si>
    <t>Vale</t>
  </si>
  <si>
    <t>CBPP</t>
  </si>
  <si>
    <t>NARL</t>
  </si>
  <si>
    <t>Teck</t>
  </si>
  <si>
    <t>IC</t>
  </si>
  <si>
    <t>NP</t>
  </si>
  <si>
    <t>Transmission</t>
  </si>
  <si>
    <t>Terminal stations</t>
  </si>
  <si>
    <t>Subtotal - transmission lines</t>
  </si>
  <si>
    <t>Transmission - other</t>
  </si>
  <si>
    <t>System</t>
  </si>
  <si>
    <t>Specifc
Assigned</t>
  </si>
  <si>
    <t>Subtotal - trans</t>
  </si>
  <si>
    <t>Subtotal - dist.</t>
  </si>
  <si>
    <t>Subtotal - production</t>
  </si>
  <si>
    <t>Subtotal - prod'n,
trans &amp; dist.</t>
  </si>
  <si>
    <t>Total Plant</t>
  </si>
  <si>
    <t>Subtotal - hydraulic</t>
  </si>
  <si>
    <t>Holyrood</t>
  </si>
  <si>
    <t>Subtotal - hydraulic
 &amp; Holyrood</t>
  </si>
  <si>
    <t>Production - other</t>
  </si>
  <si>
    <t>Subtotal - transmission</t>
  </si>
  <si>
    <t>Subtotal - distribution</t>
  </si>
  <si>
    <t>Customer accounting</t>
  </si>
  <si>
    <t>Subtotal - terminals</t>
  </si>
  <si>
    <t>Island interconnected Plant In Service - By Customer &amp; Component (2015 $)</t>
  </si>
  <si>
    <t>Trans. Lines - all</t>
  </si>
  <si>
    <t>Allocation of OM&amp;A Specifically Assigned Amounts to Classes of Service (2015 $)</t>
  </si>
  <si>
    <t>Lines
($)
(Plant)</t>
  </si>
  <si>
    <t>Terminals
($)
(Plant)</t>
  </si>
  <si>
    <t>Admin &amp; Gen
($)
(col C + col D)</t>
  </si>
  <si>
    <t>Other
($)
(col C + col D)</t>
  </si>
  <si>
    <t>Basis of Allocations - Amounts</t>
  </si>
  <si>
    <t>Newfoundland Power</t>
  </si>
  <si>
    <t>Industrial</t>
  </si>
  <si>
    <t>Corner Brook Pulp &amp; Paper</t>
  </si>
  <si>
    <t>North Atlantic Refining Limited</t>
  </si>
  <si>
    <t>Teck Resources</t>
  </si>
  <si>
    <t>Subtotal Industrial</t>
  </si>
  <si>
    <t>Total</t>
  </si>
  <si>
    <t>Amounts Allocated</t>
  </si>
  <si>
    <t>Island Interconnected &amp; Specifically Assigned OMA Expense (2015 $)</t>
  </si>
  <si>
    <t>Administrative &amp; General</t>
  </si>
  <si>
    <t>Prod, trans, dist'n &amp; gen plt</t>
  </si>
  <si>
    <t>Plant-Related:</t>
  </si>
  <si>
    <t>Revenue-Related:</t>
  </si>
  <si>
    <t>All expense-related</t>
  </si>
  <si>
    <t>Subtotal - prod,  trans &amp; dist'n</t>
  </si>
  <si>
    <t>Prod, trans &amp; dist'n excl hydraulic &amp; Holyrood</t>
  </si>
  <si>
    <t>Subtotal - prod, trans, customer acct &amp; dist'n</t>
  </si>
  <si>
    <t>Prod, trans, dist'n expense-related</t>
  </si>
  <si>
    <t>Subtotal-production,
transmission &amp; general</t>
  </si>
  <si>
    <t>Subtotal PTD excl.
hydr. &amp; Holyrood</t>
  </si>
  <si>
    <t>Subtotal general plt</t>
  </si>
  <si>
    <t>Subtotal admin and general</t>
  </si>
  <si>
    <t xml:space="preserve"> </t>
  </si>
  <si>
    <t>System*
OMA Expense</t>
  </si>
  <si>
    <t>Spec. Assigned
Plant In Service</t>
  </si>
  <si>
    <t>* Source: 2013Amended GRA, Exhibit 13, 2015 COS, Sch 2.4A, column 2</t>
  </si>
  <si>
    <t>Admin and gen. expenses not spec. assigned</t>
  </si>
  <si>
    <t>Total operating and maintenance expenses</t>
  </si>
  <si>
    <t>System Plant**
In Service</t>
  </si>
  <si>
    <t>** Reference: amended 2013 GRA, V-NLH-066 to V-NLH-069 revision 1</t>
  </si>
  <si>
    <t>Spec. Assigned***
OMA Expense</t>
  </si>
  <si>
    <t>*** Spec. assigned OMA expense  =  system OMA expense  *  spec. assigned plant in service  /  system spec. assigned plant in service</t>
  </si>
  <si>
    <t>Property insurance****</t>
  </si>
  <si>
    <t>Total OM&amp;A
Amount
($)</t>
  </si>
  <si>
    <t>**** Hydro's calculation for plant in service is the sum of lines 13, 21, 23, 35 and 36 from COS schedule 2.2A. For simplification,  these calculations</t>
  </si>
  <si>
    <t>use lines 13 &amp; 21 only. This simplification results in an insignificant loss of accuracy on the OMA specifically assigned expense.</t>
  </si>
  <si>
    <t>An Improved Method for</t>
  </si>
  <si>
    <t>Calculating Specific Allocated Costs</t>
  </si>
  <si>
    <t>Specific Allocated Charges (2015 $)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</si>
</sst>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0.0%"/>
    <numFmt numFmtId="168" formatCode="#,##0_ ;\-#,##0\ 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2"/>
    </font>
    <font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10"/>
      <color theme="1"/>
      <name val="Times New Roman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0EEAA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1" applyNumberFormat="1" applyFont="1"/>
    <xf numFmtId="165" fontId="0" fillId="0" borderId="0" xfId="1" applyNumberFormat="1" applyFont="1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3" fontId="0" fillId="0" borderId="0" xfId="0" applyNumberFormat="1" applyFill="1"/>
    <xf numFmtId="0" fontId="2" fillId="0" borderId="0" xfId="0" applyFont="1" applyAlignment="1">
      <alignment wrapText="1"/>
    </xf>
    <xf numFmtId="165" fontId="0" fillId="2" borderId="0" xfId="1" applyNumberFormat="1" applyFont="1" applyFill="1"/>
    <xf numFmtId="3" fontId="0" fillId="2" borderId="0" xfId="0" applyNumberFormat="1" applyFill="1"/>
    <xf numFmtId="0" fontId="3" fillId="2" borderId="0" xfId="0" applyFont="1" applyFill="1"/>
    <xf numFmtId="3" fontId="2" fillId="2" borderId="0" xfId="0" applyNumberFormat="1" applyFont="1" applyFill="1"/>
    <xf numFmtId="165" fontId="0" fillId="2" borderId="0" xfId="0" applyNumberFormat="1" applyFill="1"/>
    <xf numFmtId="165" fontId="0" fillId="3" borderId="0" xfId="1" applyNumberFormat="1" applyFont="1" applyFill="1"/>
    <xf numFmtId="0" fontId="2" fillId="0" borderId="0" xfId="0" applyFont="1" applyAlignment="1">
      <alignment horizontal="left" wrapText="1"/>
    </xf>
    <xf numFmtId="165" fontId="0" fillId="0" borderId="0" xfId="2" applyNumberFormat="1" applyFont="1"/>
    <xf numFmtId="3" fontId="4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6" fillId="0" borderId="0" xfId="0" applyNumberFormat="1" applyFont="1" applyFill="1"/>
    <xf numFmtId="0" fontId="8" fillId="0" borderId="0" xfId="0" applyFont="1"/>
    <xf numFmtId="3" fontId="9" fillId="4" borderId="0" xfId="0" applyNumberFormat="1" applyFont="1" applyFill="1"/>
    <xf numFmtId="165" fontId="9" fillId="2" borderId="0" xfId="1" applyNumberFormat="1" applyFont="1" applyFill="1"/>
    <xf numFmtId="3" fontId="9" fillId="2" borderId="0" xfId="0" applyNumberFormat="1" applyFont="1" applyFill="1"/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/>
    <xf numFmtId="3" fontId="0" fillId="3" borderId="1" xfId="0" applyNumberFormat="1" applyFill="1" applyBorder="1"/>
    <xf numFmtId="3" fontId="4" fillId="3" borderId="1" xfId="0" applyNumberFormat="1" applyFont="1" applyFill="1" applyBorder="1"/>
    <xf numFmtId="3" fontId="0" fillId="0" borderId="1" xfId="0" applyNumberFormat="1" applyFill="1" applyBorder="1"/>
    <xf numFmtId="0" fontId="2" fillId="0" borderId="1" xfId="0" applyFont="1" applyBorder="1" applyAlignment="1">
      <alignment horizontal="left" wrapText="1"/>
    </xf>
    <xf numFmtId="3" fontId="4" fillId="0" borderId="1" xfId="0" applyNumberFormat="1" applyFont="1" applyFill="1" applyBorder="1"/>
    <xf numFmtId="165" fontId="2" fillId="3" borderId="1" xfId="0" applyNumberFormat="1" applyFont="1" applyFill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2" applyNumberFormat="1" applyFont="1" applyAlignment="1">
      <alignment horizontal="center"/>
    </xf>
    <xf numFmtId="165" fontId="4" fillId="0" borderId="0" xfId="1" applyNumberFormat="1" applyFont="1" applyFill="1"/>
    <xf numFmtId="0" fontId="2" fillId="0" borderId="0" xfId="0" applyFont="1" applyFill="1"/>
    <xf numFmtId="3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1" applyNumberFormat="1" applyFont="1" applyFill="1" applyAlignment="1">
      <alignment horizontal="center"/>
    </xf>
    <xf numFmtId="0" fontId="0" fillId="0" borderId="0" xfId="0" applyAlignment="1">
      <alignment horizontal="right" wrapText="1"/>
    </xf>
    <xf numFmtId="3" fontId="0" fillId="3" borderId="1" xfId="0" applyNumberForma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4" fillId="5" borderId="1" xfId="0" applyNumberFormat="1" applyFont="1" applyFill="1" applyBorder="1" applyAlignment="1">
      <alignment horizontal="right" wrapText="1"/>
    </xf>
    <xf numFmtId="166" fontId="7" fillId="5" borderId="0" xfId="1" applyNumberFormat="1" applyFont="1" applyFill="1" applyAlignment="1">
      <alignment horizontal="right"/>
    </xf>
    <xf numFmtId="3" fontId="0" fillId="5" borderId="0" xfId="0" applyNumberFormat="1" applyFill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right"/>
    </xf>
    <xf numFmtId="0" fontId="10" fillId="0" borderId="0" xfId="0" applyFont="1"/>
    <xf numFmtId="3" fontId="4" fillId="0" borderId="1" xfId="0" applyNumberFormat="1" applyFont="1" applyBorder="1" applyAlignment="1">
      <alignment horizontal="right" wrapText="1"/>
    </xf>
    <xf numFmtId="0" fontId="0" fillId="0" borderId="0" xfId="0" applyFont="1"/>
    <xf numFmtId="3" fontId="4" fillId="5" borderId="0" xfId="0" applyNumberFormat="1" applyFont="1" applyFill="1" applyBorder="1" applyAlignment="1">
      <alignment horizontal="right" wrapText="1"/>
    </xf>
    <xf numFmtId="3" fontId="4" fillId="5" borderId="3" xfId="0" applyNumberFormat="1" applyFont="1" applyFill="1" applyBorder="1" applyAlignment="1">
      <alignment horizontal="right" wrapText="1"/>
    </xf>
    <xf numFmtId="3" fontId="0" fillId="0" borderId="3" xfId="0" applyNumberFormat="1" applyFill="1" applyBorder="1"/>
    <xf numFmtId="167" fontId="0" fillId="0" borderId="0" xfId="2" applyNumberFormat="1" applyFont="1"/>
    <xf numFmtId="0" fontId="2" fillId="0" borderId="5" xfId="0" applyFont="1" applyBorder="1"/>
    <xf numFmtId="3" fontId="2" fillId="5" borderId="5" xfId="0" applyNumberFormat="1" applyFont="1" applyFill="1" applyBorder="1" applyAlignment="1">
      <alignment horizontal="right"/>
    </xf>
    <xf numFmtId="165" fontId="2" fillId="0" borderId="5" xfId="1" applyNumberFormat="1" applyFont="1" applyBorder="1"/>
    <xf numFmtId="3" fontId="2" fillId="3" borderId="5" xfId="0" applyNumberFormat="1" applyFont="1" applyFill="1" applyBorder="1"/>
    <xf numFmtId="0" fontId="2" fillId="0" borderId="4" xfId="0" applyFont="1" applyBorder="1"/>
    <xf numFmtId="3" fontId="2" fillId="3" borderId="4" xfId="0" applyNumberFormat="1" applyFont="1" applyFill="1" applyBorder="1" applyAlignment="1">
      <alignment horizontal="right"/>
    </xf>
    <xf numFmtId="165" fontId="2" fillId="0" borderId="4" xfId="1" applyNumberFormat="1" applyFont="1" applyBorder="1"/>
    <xf numFmtId="3" fontId="4" fillId="0" borderId="0" xfId="0" applyNumberFormat="1" applyFont="1" applyFill="1" applyAlignment="1">
      <alignment horizontal="left" wrapText="1"/>
    </xf>
    <xf numFmtId="1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right"/>
    </xf>
    <xf numFmtId="165" fontId="2" fillId="0" borderId="2" xfId="1" applyNumberFormat="1" applyFont="1" applyFill="1" applyBorder="1"/>
    <xf numFmtId="0" fontId="3" fillId="0" borderId="0" xfId="0" applyFont="1" applyFill="1"/>
    <xf numFmtId="165" fontId="2" fillId="3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165" fontId="2" fillId="3" borderId="1" xfId="1" applyNumberFormat="1" applyFont="1" applyFill="1" applyBorder="1"/>
    <xf numFmtId="165" fontId="2" fillId="3" borderId="2" xfId="1" applyNumberFormat="1" applyFont="1" applyFill="1" applyBorder="1"/>
    <xf numFmtId="168" fontId="0" fillId="3" borderId="0" xfId="1" applyNumberFormat="1" applyFont="1" applyFill="1"/>
    <xf numFmtId="0" fontId="10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0EEAA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imfukwe\AppData\Local\Microsoft\Windows\Temporary%20Internet%20Files\Content.Outlook\8FYKPW2B\PUB-V-001%20Original%20Plant%20(2015%20$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imfukwe\AppData\Local\Microsoft\Windows\Temporary%20Internet%20Files\Content.Outlook\8FYKPW2B\PUB-V-001%20Customer%20Original%20Plant%20(2015%20$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imfukwe\AppData\Local\Microsoft\Windows\Temporary%20Internet%20Files\Content.Outlook\8FYKPW2B\PUB-V-001%20System%20Spec%20Assign%20Plant%20(2015%20$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Generation Age"/>
      <sheetName val="Transmission Age"/>
      <sheetName val="Hydraulic"/>
      <sheetName val="Holyrood"/>
      <sheetName val="Other Production"/>
      <sheetName val="Subtotal Production"/>
      <sheetName val="Trans Lines"/>
      <sheetName val="Subtotal Terminals"/>
      <sheetName val="Subtotal Trans"/>
      <sheetName val="Distribution"/>
      <sheetName val="General"/>
      <sheetName val="Total Plant"/>
    </sheetNames>
    <sheetDataSet>
      <sheetData sheetId="0"/>
      <sheetData sheetId="1"/>
      <sheetData sheetId="2"/>
      <sheetData sheetId="3">
        <row r="52">
          <cell r="F52">
            <v>4749456113.069417</v>
          </cell>
        </row>
      </sheetData>
      <sheetData sheetId="4">
        <row r="52">
          <cell r="F52">
            <v>1419384380.6328154</v>
          </cell>
        </row>
      </sheetData>
      <sheetData sheetId="5">
        <row r="52">
          <cell r="F52">
            <v>590144033.14744341</v>
          </cell>
        </row>
      </sheetData>
      <sheetData sheetId="6"/>
      <sheetData sheetId="7">
        <row r="52">
          <cell r="F52">
            <v>1893058785.3529167</v>
          </cell>
        </row>
      </sheetData>
      <sheetData sheetId="8">
        <row r="52">
          <cell r="F52">
            <v>1149480811.8711081</v>
          </cell>
        </row>
      </sheetData>
      <sheetData sheetId="9"/>
      <sheetData sheetId="10">
        <row r="52">
          <cell r="F52">
            <v>772386650.22689605</v>
          </cell>
        </row>
      </sheetData>
      <sheetData sheetId="11">
        <row r="52">
          <cell r="F52">
            <v>959482798.08487749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PBB Lines"/>
      <sheetName val="CPBB Terminals"/>
      <sheetName val="NARL Lines"/>
      <sheetName val="NARL Terminals"/>
      <sheetName val="NP Lines"/>
      <sheetName val="NP Terminals"/>
      <sheetName val="Teck Lines"/>
      <sheetName val="Teck Terminals"/>
      <sheetName val="Vale Lines"/>
      <sheetName val="Vale Terminals"/>
    </sheetNames>
    <sheetDataSet>
      <sheetData sheetId="0"/>
      <sheetData sheetId="1">
        <row r="52">
          <cell r="F52">
            <v>0</v>
          </cell>
        </row>
      </sheetData>
      <sheetData sheetId="2">
        <row r="52">
          <cell r="F52">
            <v>9702244.0021435991</v>
          </cell>
        </row>
      </sheetData>
      <sheetData sheetId="3">
        <row r="52">
          <cell r="F52">
            <v>5.9606452938169241E-2</v>
          </cell>
        </row>
      </sheetData>
      <sheetData sheetId="4">
        <row r="52">
          <cell r="F52">
            <v>8897813.765793588</v>
          </cell>
        </row>
      </sheetData>
      <sheetData sheetId="5">
        <row r="52">
          <cell r="F52">
            <v>58400263.960846454</v>
          </cell>
        </row>
      </sheetData>
      <sheetData sheetId="6">
        <row r="52">
          <cell r="F52">
            <v>78510052.660400867</v>
          </cell>
        </row>
      </sheetData>
      <sheetData sheetId="7">
        <row r="52">
          <cell r="F52">
            <v>6032151.414168125</v>
          </cell>
        </row>
      </sheetData>
      <sheetData sheetId="8">
        <row r="52">
          <cell r="F52">
            <v>1205982.9512407684</v>
          </cell>
        </row>
      </sheetData>
      <sheetData sheetId="9">
        <row r="52">
          <cell r="F52">
            <v>6873417.9061216637</v>
          </cell>
        </row>
      </sheetData>
      <sheetData sheetId="10">
        <row r="52">
          <cell r="F52">
            <v>4730440.9396549165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 Lines"/>
      <sheetName val="Subtotal Terminals"/>
      <sheetName val="General"/>
      <sheetName val="Total Plant"/>
    </sheetNames>
    <sheetDataSet>
      <sheetData sheetId="0"/>
      <sheetData sheetId="1"/>
      <sheetData sheetId="2"/>
      <sheetData sheetId="3">
        <row r="52">
          <cell r="F52">
            <v>16331036.645845972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4"/>
  <sheetViews>
    <sheetView zoomScale="110" zoomScaleNormal="110" workbookViewId="0">
      <selection activeCell="B6" sqref="B6"/>
    </sheetView>
  </sheetViews>
  <sheetFormatPr defaultRowHeight="15.75" x14ac:dyDescent="0.25"/>
  <cols>
    <col min="1" max="1" width="6.75" customWidth="1"/>
    <col min="2" max="2" width="69.375" customWidth="1"/>
    <col min="3" max="3" width="6.5" customWidth="1"/>
  </cols>
  <sheetData>
    <row r="3" spans="2:2" x14ac:dyDescent="0.25">
      <c r="B3" s="1"/>
    </row>
    <row r="4" spans="2:2" x14ac:dyDescent="0.25">
      <c r="B4" s="13"/>
    </row>
    <row r="5" spans="2:2" x14ac:dyDescent="0.25">
      <c r="B5" s="13"/>
    </row>
    <row r="6" spans="2:2" ht="25.5" x14ac:dyDescent="0.35">
      <c r="B6" s="88" t="s">
        <v>69</v>
      </c>
    </row>
    <row r="7" spans="2:2" ht="26.25" x14ac:dyDescent="0.4">
      <c r="B7" s="89"/>
    </row>
    <row r="8" spans="2:2" ht="26.25" x14ac:dyDescent="0.4">
      <c r="B8" s="89"/>
    </row>
    <row r="9" spans="2:2" ht="25.5" x14ac:dyDescent="0.35">
      <c r="B9" s="88" t="s">
        <v>70</v>
      </c>
    </row>
    <row r="10" spans="2:2" ht="26.25" x14ac:dyDescent="0.4">
      <c r="B10" s="89"/>
    </row>
    <row r="11" spans="2:2" ht="25.5" x14ac:dyDescent="0.35">
      <c r="B11" s="90"/>
    </row>
    <row r="12" spans="2:2" ht="25.5" x14ac:dyDescent="0.35">
      <c r="B12" s="90" t="s">
        <v>71</v>
      </c>
    </row>
    <row r="13" spans="2:2" x14ac:dyDescent="0.25">
      <c r="B13" s="13"/>
    </row>
    <row r="14" spans="2:2" x14ac:dyDescent="0.25">
      <c r="B14" s="13"/>
    </row>
  </sheetData>
  <pageMargins left="0.7" right="0.7" top="0.75" bottom="0.75" header="0.3" footer="0.3"/>
  <pageSetup orientation="portrait" r:id="rId1"/>
  <headerFooter>
    <oddHeader>&amp;R&amp;"Franklin Gothic Book,Bold"&amp;10PUB-V-1 - ATTACHMENT 4
NLH Amended General Rate Application
Page 1 of 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2"/>
  <sheetViews>
    <sheetView topLeftCell="A4" zoomScale="115" zoomScaleNormal="115" workbookViewId="0">
      <selection activeCell="C15" sqref="C15"/>
    </sheetView>
  </sheetViews>
  <sheetFormatPr defaultRowHeight="15.75" x14ac:dyDescent="0.25"/>
  <cols>
    <col min="1" max="1" width="19.5" customWidth="1"/>
    <col min="2" max="2" width="14.625" customWidth="1"/>
    <col min="3" max="3" width="12.625" customWidth="1"/>
    <col min="4" max="5" width="11.625" customWidth="1"/>
    <col min="6" max="6" width="11.375" customWidth="1"/>
    <col min="7" max="7" width="10.5" customWidth="1"/>
    <col min="8" max="8" width="10.625" customWidth="1"/>
    <col min="9" max="9" width="11.125" customWidth="1"/>
  </cols>
  <sheetData>
    <row r="1" spans="1:9" ht="18.75" x14ac:dyDescent="0.3">
      <c r="A1" s="81" t="s">
        <v>25</v>
      </c>
      <c r="B1" s="2"/>
      <c r="C1" s="2"/>
    </row>
    <row r="3" spans="1:9" ht="31.5" x14ac:dyDescent="0.25">
      <c r="B3" s="4" t="s">
        <v>10</v>
      </c>
      <c r="C3" s="15" t="s">
        <v>11</v>
      </c>
      <c r="D3" s="4" t="s">
        <v>5</v>
      </c>
      <c r="E3" s="4" t="s">
        <v>4</v>
      </c>
      <c r="F3" s="4" t="s">
        <v>0</v>
      </c>
      <c r="G3" s="4" t="s">
        <v>1</v>
      </c>
      <c r="H3" s="4" t="s">
        <v>2</v>
      </c>
      <c r="I3" s="4" t="s">
        <v>3</v>
      </c>
    </row>
    <row r="4" spans="1:9" x14ac:dyDescent="0.25">
      <c r="A4" s="1" t="s">
        <v>17</v>
      </c>
      <c r="B4" s="26">
        <f>[1]Hydraulic!$F$52</f>
        <v>4749456113.069417</v>
      </c>
      <c r="C4" s="15"/>
      <c r="D4" s="47"/>
      <c r="E4" s="47"/>
      <c r="F4" s="47"/>
      <c r="G4" s="47"/>
      <c r="H4" s="47"/>
      <c r="I4" s="4"/>
    </row>
    <row r="5" spans="1:9" x14ac:dyDescent="0.25">
      <c r="A5" t="s">
        <v>18</v>
      </c>
      <c r="B5" s="26">
        <f>[1]Holyrood!$F$52</f>
        <v>1419384380.6328154</v>
      </c>
      <c r="C5" s="15"/>
      <c r="D5" s="47"/>
      <c r="E5" s="47"/>
      <c r="F5" s="47"/>
      <c r="G5" s="47"/>
      <c r="H5" s="47"/>
      <c r="I5" s="4"/>
    </row>
    <row r="6" spans="1:9" ht="31.5" x14ac:dyDescent="0.25">
      <c r="A6" s="17" t="s">
        <v>19</v>
      </c>
      <c r="B6" s="82">
        <f>B4+B5</f>
        <v>6168840493.7022324</v>
      </c>
      <c r="C6" s="27"/>
      <c r="D6" s="46"/>
      <c r="E6" s="48"/>
      <c r="F6" s="48"/>
      <c r="G6" s="47"/>
      <c r="H6" s="47"/>
      <c r="I6" s="4"/>
    </row>
    <row r="7" spans="1:9" x14ac:dyDescent="0.25">
      <c r="A7" t="s">
        <v>20</v>
      </c>
      <c r="B7" s="26">
        <f>'[1]Other Production'!$F$52</f>
        <v>590144033.14744341</v>
      </c>
      <c r="C7" s="15"/>
      <c r="D7" s="47"/>
      <c r="E7" s="47"/>
      <c r="F7" s="47"/>
      <c r="G7" s="47"/>
      <c r="H7" s="47"/>
      <c r="I7" s="4"/>
    </row>
    <row r="8" spans="1:9" ht="18" x14ac:dyDescent="0.4">
      <c r="A8" s="29" t="s">
        <v>14</v>
      </c>
      <c r="B8" s="30">
        <f>B6+B7</f>
        <v>6758984526.8496761</v>
      </c>
      <c r="C8" s="7"/>
      <c r="D8" s="49"/>
      <c r="E8" s="49"/>
      <c r="F8" s="49"/>
      <c r="G8" s="49"/>
      <c r="H8" s="49"/>
      <c r="I8" s="7"/>
    </row>
    <row r="9" spans="1:9" x14ac:dyDescent="0.25">
      <c r="A9" t="s">
        <v>26</v>
      </c>
      <c r="B9" s="16">
        <f>'[1]Trans Lines'!$F$52</f>
        <v>1893058785.3529167</v>
      </c>
      <c r="C9" s="23">
        <f>D9+E9</f>
        <v>71305833.340742692</v>
      </c>
      <c r="D9" s="7">
        <f>'[2]NP Lines'!$F$52</f>
        <v>58400263.960846454</v>
      </c>
      <c r="E9" s="18">
        <f t="shared" ref="E9:E13" si="0">SUM(F9:I9)</f>
        <v>12905569.379896242</v>
      </c>
      <c r="F9" s="7">
        <f>'[2]Vale Lines'!$F$52</f>
        <v>6873417.9061216637</v>
      </c>
      <c r="G9" s="53">
        <f>'[2]CPBB Lines'!$F$52</f>
        <v>0</v>
      </c>
      <c r="H9" s="7">
        <f>'[2]NARL Lines'!$F$52</f>
        <v>5.9606452938169241E-2</v>
      </c>
      <c r="I9" s="7">
        <f>'[2]Teck Lines'!$F$52</f>
        <v>6032151.414168125</v>
      </c>
    </row>
    <row r="10" spans="1:9" x14ac:dyDescent="0.25">
      <c r="A10" s="1" t="s">
        <v>24</v>
      </c>
      <c r="B10" s="28">
        <f>'[1]Subtotal Terminals'!$F$52</f>
        <v>1149480811.8711081</v>
      </c>
      <c r="C10" s="23">
        <f>D10+E10</f>
        <v>103046534.31923375</v>
      </c>
      <c r="D10" s="7">
        <f>'[2]NP Terminals'!$F$52</f>
        <v>78510052.660400867</v>
      </c>
      <c r="E10" s="18">
        <f t="shared" si="0"/>
        <v>24536481.65883287</v>
      </c>
      <c r="F10" s="7">
        <f>'[2]Vale Terminals'!$F$52</f>
        <v>4730440.9396549165</v>
      </c>
      <c r="G10" s="7">
        <f>'[2]CPBB Terminals'!$F$52</f>
        <v>9702244.0021435991</v>
      </c>
      <c r="H10" s="7">
        <f>'[2]NARL Terminals'!$F$52</f>
        <v>8897813.765793588</v>
      </c>
      <c r="I10" s="7">
        <f>'[2]Teck Terminals'!$F$52</f>
        <v>1205982.9512407684</v>
      </c>
    </row>
    <row r="11" spans="1:9" ht="18" x14ac:dyDescent="0.4">
      <c r="A11" s="29" t="s">
        <v>12</v>
      </c>
      <c r="B11" s="31">
        <f>B9+B10</f>
        <v>3042539597.2240248</v>
      </c>
      <c r="C11" s="31">
        <f>C9+C10</f>
        <v>174352367.65997642</v>
      </c>
      <c r="D11" s="32">
        <f>D9+D10</f>
        <v>136910316.62124732</v>
      </c>
      <c r="E11" s="31">
        <f t="shared" si="0"/>
        <v>37442051.038729116</v>
      </c>
      <c r="F11" s="32">
        <f>F9+F10</f>
        <v>11603858.84577658</v>
      </c>
      <c r="G11" s="32">
        <f>G9+G10</f>
        <v>9702244.0021435991</v>
      </c>
      <c r="H11" s="32">
        <f>H9+H10</f>
        <v>8897813.8254000414</v>
      </c>
      <c r="I11" s="32">
        <f>I9+I10</f>
        <v>7238134.3654088937</v>
      </c>
    </row>
    <row r="12" spans="1:9" x14ac:dyDescent="0.25">
      <c r="A12" s="1" t="s">
        <v>13</v>
      </c>
      <c r="B12" s="16">
        <f>[1]Distribution!$F$52</f>
        <v>772386650.22689605</v>
      </c>
      <c r="C12" s="7"/>
      <c r="D12" s="7"/>
      <c r="E12" s="7"/>
      <c r="F12" s="7"/>
      <c r="G12" s="7"/>
      <c r="H12" s="7"/>
      <c r="I12" s="7"/>
    </row>
    <row r="13" spans="1:9" ht="31.5" x14ac:dyDescent="0.25">
      <c r="A13" s="17" t="s">
        <v>15</v>
      </c>
      <c r="B13" s="19">
        <f>B8+B11+B12</f>
        <v>10573910774.300596</v>
      </c>
      <c r="C13" s="19">
        <f>C8+C11+C12</f>
        <v>174352367.65997642</v>
      </c>
      <c r="D13" s="19">
        <f>D8+D11+D12</f>
        <v>136910316.62124732</v>
      </c>
      <c r="E13" s="18">
        <f t="shared" si="0"/>
        <v>37442051.038729116</v>
      </c>
      <c r="F13" s="19">
        <f>F8+F11+F12</f>
        <v>11603858.84577658</v>
      </c>
      <c r="G13" s="19">
        <f>G8+G11+G12</f>
        <v>9702244.0021435991</v>
      </c>
      <c r="H13" s="19">
        <f>H8+H11+H12</f>
        <v>8897813.8254000414</v>
      </c>
      <c r="I13" s="19">
        <f>I8+I11+I12</f>
        <v>7238134.3654088937</v>
      </c>
    </row>
    <row r="14" spans="1:9" ht="31.5" x14ac:dyDescent="0.25">
      <c r="A14" s="17" t="s">
        <v>52</v>
      </c>
      <c r="B14" s="16">
        <f>B7+B11+B12</f>
        <v>4405070280.5983639</v>
      </c>
      <c r="C14" s="16">
        <f>C7+C11+C12</f>
        <v>174352367.65997642</v>
      </c>
      <c r="D14" s="16">
        <f>D7+D11+D12</f>
        <v>136910316.62124732</v>
      </c>
      <c r="E14" s="7"/>
      <c r="F14" s="16">
        <f>F7+F11+F12</f>
        <v>11603858.84577658</v>
      </c>
      <c r="G14" s="16">
        <f t="shared" ref="G14:I14" si="1">G7+G11+G12</f>
        <v>9702244.0021435991</v>
      </c>
      <c r="H14" s="16">
        <f t="shared" si="1"/>
        <v>8897813.8254000414</v>
      </c>
      <c r="I14" s="16">
        <f t="shared" si="1"/>
        <v>7238134.3654088937</v>
      </c>
    </row>
    <row r="15" spans="1:9" x14ac:dyDescent="0.25">
      <c r="A15" s="50" t="s">
        <v>53</v>
      </c>
      <c r="B15" s="16">
        <f>[1]General!$F$52</f>
        <v>959482798.08487749</v>
      </c>
      <c r="C15" s="7">
        <f>[3]General!$F$52</f>
        <v>16331036.645845972</v>
      </c>
      <c r="D15" s="7"/>
      <c r="E15" s="7"/>
      <c r="F15" s="7"/>
      <c r="G15" s="7"/>
      <c r="H15" s="7"/>
      <c r="I15" s="7"/>
    </row>
    <row r="16" spans="1:9" ht="47.25" x14ac:dyDescent="0.25">
      <c r="A16" s="52" t="s">
        <v>51</v>
      </c>
      <c r="B16" s="16">
        <f>B8+B11+B15</f>
        <v>10761006922.158577</v>
      </c>
      <c r="C16" s="16">
        <f>C8+C11+C15</f>
        <v>190683404.3058224</v>
      </c>
      <c r="D16" s="16"/>
      <c r="E16" s="7"/>
      <c r="F16" s="16"/>
      <c r="G16" s="16"/>
      <c r="H16" s="16"/>
      <c r="I16" s="16"/>
    </row>
    <row r="17" spans="1:9" ht="18.75" x14ac:dyDescent="0.3">
      <c r="A17" s="20" t="s">
        <v>16</v>
      </c>
      <c r="B17" s="21">
        <f>B13+B15</f>
        <v>11533393572.385473</v>
      </c>
      <c r="C17" s="21">
        <f>C13+C15</f>
        <v>190683404.3058224</v>
      </c>
      <c r="D17" s="51"/>
      <c r="E17" s="7"/>
      <c r="F17" s="51"/>
      <c r="G17" s="51"/>
      <c r="H17" s="51"/>
      <c r="I17" s="51"/>
    </row>
    <row r="18" spans="1:9" x14ac:dyDescent="0.25">
      <c r="B18" s="16"/>
      <c r="C18" s="8"/>
      <c r="D18" s="8"/>
      <c r="E18" s="8"/>
      <c r="F18" s="8"/>
      <c r="G18" s="8"/>
      <c r="H18" s="8"/>
      <c r="I18" s="8"/>
    </row>
    <row r="19" spans="1:9" x14ac:dyDescent="0.25">
      <c r="A19" s="12"/>
      <c r="B19" s="11"/>
      <c r="C19" s="25"/>
      <c r="D19" t="s">
        <v>55</v>
      </c>
    </row>
    <row r="20" spans="1:9" x14ac:dyDescent="0.25">
      <c r="B20" s="11"/>
      <c r="C20" s="25"/>
    </row>
    <row r="21" spans="1:9" x14ac:dyDescent="0.25">
      <c r="B21" s="11"/>
      <c r="C21" s="11"/>
    </row>
    <row r="22" spans="1:9" x14ac:dyDescent="0.25">
      <c r="B22" s="11"/>
      <c r="C22" s="11"/>
    </row>
  </sheetData>
  <pageMargins left="0.7" right="0.7" top="0.75" bottom="0.75" header="0.3" footer="0.3"/>
  <pageSetup orientation="landscape" r:id="rId1"/>
  <headerFooter>
    <oddHeader>&amp;R&amp;"Franklin Gothic Book,Bold"&amp;10PUB-V-1 - ATTACHMENT 4
NLH Amended General Rate Application
Page 2 of  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="110" zoomScaleNormal="110" workbookViewId="0">
      <selection activeCell="E6" sqref="E6"/>
    </sheetView>
  </sheetViews>
  <sheetFormatPr defaultRowHeight="15.75" x14ac:dyDescent="0.25"/>
  <cols>
    <col min="1" max="1" width="39.875" customWidth="1"/>
    <col min="2" max="2" width="14" customWidth="1"/>
    <col min="3" max="3" width="14.5" customWidth="1"/>
    <col min="4" max="4" width="15.125" customWidth="1"/>
    <col min="5" max="5" width="17.125" customWidth="1"/>
  </cols>
  <sheetData>
    <row r="1" spans="1:6" ht="18.75" x14ac:dyDescent="0.3">
      <c r="A1" s="2" t="s">
        <v>41</v>
      </c>
    </row>
    <row r="2" spans="1:6" ht="31.5" x14ac:dyDescent="0.25">
      <c r="A2" s="3"/>
      <c r="B2" s="83" t="s">
        <v>56</v>
      </c>
      <c r="C2" s="15" t="s">
        <v>61</v>
      </c>
      <c r="D2" s="15" t="s">
        <v>57</v>
      </c>
      <c r="E2" s="15" t="s">
        <v>63</v>
      </c>
    </row>
    <row r="3" spans="1:6" s="9" customFormat="1" x14ac:dyDescent="0.25">
      <c r="A3" s="34" t="s">
        <v>14</v>
      </c>
      <c r="B3" s="58">
        <v>40564546</v>
      </c>
      <c r="C3" s="64">
        <f>'Plant in Service - 2015 $'!B8</f>
        <v>6758984526.8496761</v>
      </c>
      <c r="D3" s="35">
        <f>'Plant in Service - 2015 $'!C8</f>
        <v>0</v>
      </c>
      <c r="E3" s="39">
        <f>B3*D3/C3</f>
        <v>0</v>
      </c>
    </row>
    <row r="4" spans="1:6" x14ac:dyDescent="0.25">
      <c r="A4" s="14" t="s">
        <v>6</v>
      </c>
      <c r="B4" s="54"/>
      <c r="C4" s="10"/>
      <c r="D4" s="33"/>
      <c r="E4" s="33"/>
    </row>
    <row r="5" spans="1:6" x14ac:dyDescent="0.25">
      <c r="A5" s="9" t="s">
        <v>8</v>
      </c>
      <c r="B5" s="66">
        <v>3910236</v>
      </c>
      <c r="C5" s="11">
        <f>'Plant in Service - 2015 $'!B9</f>
        <v>1893058785.3529167</v>
      </c>
      <c r="D5" s="11">
        <f>'Plant in Service - 2015 $'!C9</f>
        <v>71305833.340742692</v>
      </c>
      <c r="E5" s="22">
        <f>B5*D5/C5</f>
        <v>147286.83477570527</v>
      </c>
    </row>
    <row r="6" spans="1:6" x14ac:dyDescent="0.25">
      <c r="A6" t="s">
        <v>7</v>
      </c>
      <c r="B6" s="66">
        <v>5102709</v>
      </c>
      <c r="C6" s="16">
        <f>'Plant in Service - 2015 $'!B10</f>
        <v>1149480811.8711081</v>
      </c>
      <c r="D6" s="16">
        <f>'Plant in Service - 2015 $'!C10</f>
        <v>103046534.31923375</v>
      </c>
      <c r="E6" s="22">
        <f>B6*D6/C6</f>
        <v>457438.23877637985</v>
      </c>
    </row>
    <row r="7" spans="1:6" x14ac:dyDescent="0.25">
      <c r="A7" t="s">
        <v>9</v>
      </c>
      <c r="B7" s="67">
        <v>2237357</v>
      </c>
      <c r="C7" s="11">
        <f>C8</f>
        <v>3042539597.2240248</v>
      </c>
      <c r="D7" s="11">
        <f>D8</f>
        <v>174352367.65997642</v>
      </c>
      <c r="E7" s="22">
        <f>B7*D7/C7</f>
        <v>128211.47524473756</v>
      </c>
    </row>
    <row r="8" spans="1:6" x14ac:dyDescent="0.25">
      <c r="A8" s="36" t="s">
        <v>21</v>
      </c>
      <c r="B8" s="55">
        <f>SUM(B5:B7)</f>
        <v>11250302</v>
      </c>
      <c r="C8" s="37">
        <f>C5+C6</f>
        <v>3042539597.2240248</v>
      </c>
      <c r="D8" s="37">
        <f>D5+D6</f>
        <v>174352367.65997642</v>
      </c>
      <c r="E8" s="38">
        <f>SUM(E5:E7)</f>
        <v>732936.54879682267</v>
      </c>
    </row>
    <row r="9" spans="1:6" x14ac:dyDescent="0.25">
      <c r="A9" s="36" t="s">
        <v>22</v>
      </c>
      <c r="B9" s="58">
        <v>8059497</v>
      </c>
      <c r="C9" s="39">
        <f>'Plant in Service - 2015 $'!B12</f>
        <v>772386650.22689605</v>
      </c>
      <c r="D9" s="39">
        <f>'Plant in Service - 2015 $'!C12</f>
        <v>0</v>
      </c>
      <c r="E9" s="39">
        <f>B9*D9/C9</f>
        <v>0</v>
      </c>
    </row>
    <row r="10" spans="1:6" x14ac:dyDescent="0.25">
      <c r="A10" s="40" t="s">
        <v>47</v>
      </c>
      <c r="B10" s="56">
        <f>B3+B8+B9</f>
        <v>59874345</v>
      </c>
      <c r="C10" s="41"/>
      <c r="D10" s="41"/>
      <c r="E10" s="38">
        <f>E3+E8+E9</f>
        <v>732936.54879682267</v>
      </c>
    </row>
    <row r="11" spans="1:6" x14ac:dyDescent="0.25">
      <c r="A11" t="s">
        <v>23</v>
      </c>
      <c r="B11" s="59">
        <v>2135554</v>
      </c>
      <c r="E11" s="39">
        <v>0</v>
      </c>
    </row>
    <row r="12" spans="1:6" x14ac:dyDescent="0.25">
      <c r="A12" s="40" t="s">
        <v>49</v>
      </c>
      <c r="B12" s="61">
        <f>B10+B11</f>
        <v>62009899</v>
      </c>
      <c r="C12" s="36"/>
      <c r="D12" s="36"/>
      <c r="E12" s="42">
        <f>E10+E11</f>
        <v>732936.54879682267</v>
      </c>
    </row>
    <row r="13" spans="1:6" x14ac:dyDescent="0.25">
      <c r="A13" s="1" t="s">
        <v>42</v>
      </c>
      <c r="B13" s="57"/>
    </row>
    <row r="14" spans="1:6" x14ac:dyDescent="0.25">
      <c r="A14" t="s">
        <v>44</v>
      </c>
      <c r="B14" s="57"/>
    </row>
    <row r="15" spans="1:6" x14ac:dyDescent="0.25">
      <c r="A15" t="s">
        <v>6</v>
      </c>
      <c r="B15" s="60">
        <v>5300429</v>
      </c>
      <c r="C15" s="6">
        <f>C8</f>
        <v>3042539597.2240248</v>
      </c>
      <c r="D15" s="6">
        <f>D8</f>
        <v>174352367.65997642</v>
      </c>
      <c r="E15" s="23">
        <f>B15*D15/C15</f>
        <v>303740.44978963531</v>
      </c>
      <c r="F15" s="6"/>
    </row>
    <row r="16" spans="1:6" x14ac:dyDescent="0.25">
      <c r="A16" t="s">
        <v>43</v>
      </c>
      <c r="B16" s="60">
        <v>343528</v>
      </c>
      <c r="C16" s="6">
        <f>'Plant in Service - 2015 $'!B17</f>
        <v>11533393572.385473</v>
      </c>
      <c r="D16" s="6">
        <f>'Plant in Service - 2015 $'!C17</f>
        <v>190683404.3058224</v>
      </c>
      <c r="E16" s="23">
        <f>B16*D16/C16</f>
        <v>5679.6022873276506</v>
      </c>
      <c r="F16" s="6"/>
    </row>
    <row r="17" spans="1:6" ht="15.6" customHeight="1" x14ac:dyDescent="0.25">
      <c r="A17" s="13" t="s">
        <v>48</v>
      </c>
      <c r="B17" s="60">
        <v>1425303</v>
      </c>
      <c r="C17" s="6">
        <f>'Plant in Service - 2015 $'!B14</f>
        <v>4405070280.5983639</v>
      </c>
      <c r="D17" s="6">
        <f>'Plant in Service - 2015 $'!C14</f>
        <v>174352367.65997642</v>
      </c>
      <c r="E17" s="23">
        <f>B17*D17/C17</f>
        <v>56413.391127351468</v>
      </c>
      <c r="F17" s="6"/>
    </row>
    <row r="18" spans="1:6" x14ac:dyDescent="0.25">
      <c r="A18" t="s">
        <v>65</v>
      </c>
      <c r="B18" s="60">
        <v>1595772</v>
      </c>
      <c r="C18" s="23">
        <f>C3+C6</f>
        <v>7908465338.7207842</v>
      </c>
      <c r="D18" s="23">
        <f>D3+D6</f>
        <v>103046534.31923375</v>
      </c>
      <c r="E18" s="23">
        <f>B18*D18/C18</f>
        <v>20792.75398206028</v>
      </c>
      <c r="F18" s="6"/>
    </row>
    <row r="19" spans="1:6" x14ac:dyDescent="0.25">
      <c r="A19" t="s">
        <v>45</v>
      </c>
      <c r="B19" s="57"/>
      <c r="C19" s="6"/>
      <c r="D19" s="6"/>
      <c r="E19" s="7"/>
      <c r="F19" s="6"/>
    </row>
    <row r="20" spans="1:6" x14ac:dyDescent="0.25">
      <c r="A20" t="s">
        <v>46</v>
      </c>
      <c r="B20" s="60">
        <v>21809014</v>
      </c>
      <c r="C20" s="7">
        <f>B12</f>
        <v>62009899</v>
      </c>
      <c r="D20" s="7">
        <f>E12</f>
        <v>732936.54879682267</v>
      </c>
      <c r="E20" s="23">
        <f>B20*D20/C20</f>
        <v>257775.35057461692</v>
      </c>
      <c r="F20" s="6"/>
    </row>
    <row r="21" spans="1:6" x14ac:dyDescent="0.25">
      <c r="A21" t="s">
        <v>50</v>
      </c>
      <c r="B21" s="60">
        <v>1380404</v>
      </c>
      <c r="C21" s="7">
        <f>B10</f>
        <v>59874345</v>
      </c>
      <c r="D21" s="7">
        <f>E10</f>
        <v>732936.54879682267</v>
      </c>
      <c r="E21" s="23">
        <f>B21*D21/C21</f>
        <v>16897.864080272266</v>
      </c>
      <c r="F21" s="6"/>
    </row>
    <row r="22" spans="1:6" x14ac:dyDescent="0.25">
      <c r="A22" s="65" t="s">
        <v>59</v>
      </c>
      <c r="B22" s="62">
        <f>B23-SUM(B15:B21)</f>
        <v>12188434</v>
      </c>
      <c r="C22" s="7"/>
      <c r="D22" s="7"/>
      <c r="E22" s="68">
        <v>0</v>
      </c>
      <c r="F22" s="6"/>
    </row>
    <row r="23" spans="1:6" ht="16.5" thickBot="1" x14ac:dyDescent="0.3">
      <c r="A23" s="70" t="s">
        <v>54</v>
      </c>
      <c r="B23" s="71">
        <v>44042884</v>
      </c>
      <c r="C23" s="72"/>
      <c r="D23" s="72"/>
      <c r="E23" s="73">
        <f>SUM(E15:E21)</f>
        <v>661299.41184126388</v>
      </c>
      <c r="F23" s="6"/>
    </row>
    <row r="24" spans="1:6" ht="17.25" thickTop="1" thickBot="1" x14ac:dyDescent="0.3">
      <c r="A24" s="74" t="s">
        <v>60</v>
      </c>
      <c r="B24" s="75">
        <f>B12+B23</f>
        <v>106052783</v>
      </c>
      <c r="C24" s="76"/>
      <c r="D24" s="76"/>
      <c r="E24" s="75">
        <f>E12+E23</f>
        <v>1394235.9606380865</v>
      </c>
      <c r="F24" s="6"/>
    </row>
    <row r="25" spans="1:6" ht="16.5" thickTop="1" x14ac:dyDescent="0.25">
      <c r="A25" s="63" t="s">
        <v>58</v>
      </c>
      <c r="C25" s="6"/>
      <c r="D25" s="6"/>
      <c r="E25" s="6"/>
      <c r="F25" s="6"/>
    </row>
    <row r="26" spans="1:6" x14ac:dyDescent="0.25">
      <c r="A26" s="63" t="s">
        <v>62</v>
      </c>
      <c r="C26" s="6"/>
      <c r="D26" s="6"/>
      <c r="E26" s="6"/>
      <c r="F26" s="6"/>
    </row>
    <row r="27" spans="1:6" x14ac:dyDescent="0.25">
      <c r="A27" s="63" t="s">
        <v>64</v>
      </c>
      <c r="B27" s="6"/>
      <c r="C27" s="6"/>
      <c r="D27" s="6"/>
      <c r="E27" s="6"/>
      <c r="F27" s="6"/>
    </row>
    <row r="28" spans="1:6" x14ac:dyDescent="0.25">
      <c r="A28" s="87" t="s">
        <v>67</v>
      </c>
      <c r="B28" s="6"/>
    </row>
    <row r="29" spans="1:6" x14ac:dyDescent="0.25">
      <c r="A29" s="87" t="s">
        <v>68</v>
      </c>
      <c r="B29" s="6"/>
      <c r="C29" s="69"/>
    </row>
    <row r="30" spans="1:6" x14ac:dyDescent="0.25">
      <c r="A30" s="63"/>
      <c r="B30" s="6"/>
    </row>
    <row r="31" spans="1:6" x14ac:dyDescent="0.25">
      <c r="A31" s="63"/>
      <c r="B31" s="6"/>
    </row>
    <row r="32" spans="1:6" x14ac:dyDescent="0.25">
      <c r="A32" s="63"/>
      <c r="B32" s="6"/>
    </row>
    <row r="33" spans="1:2" x14ac:dyDescent="0.25">
      <c r="A33" s="63"/>
      <c r="B33" s="6"/>
    </row>
    <row r="34" spans="1:2" x14ac:dyDescent="0.25">
      <c r="B34" s="6"/>
    </row>
  </sheetData>
  <pageMargins left="0.7" right="0.7" top="0.75" bottom="0.75" header="0.3" footer="0.3"/>
  <pageSetup orientation="landscape" r:id="rId1"/>
  <headerFooter>
    <oddHeader>&amp;R&amp;"Franklin Gothic Book,Bold"&amp;10PUB-V-1 - ATTACHMENT 4
NLH Amended General Rate Application
Page 3 of 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="110" zoomScaleNormal="110" workbookViewId="0">
      <selection activeCell="C2" sqref="C2"/>
    </sheetView>
  </sheetViews>
  <sheetFormatPr defaultRowHeight="15.75" x14ac:dyDescent="0.25"/>
  <cols>
    <col min="1" max="1" width="27.625" customWidth="1"/>
    <col min="2" max="2" width="14.625" customWidth="1"/>
    <col min="3" max="3" width="14.5" customWidth="1"/>
    <col min="4" max="4" width="15.125" customWidth="1"/>
    <col min="5" max="5" width="14.5" customWidth="1"/>
    <col min="6" max="6" width="15.125" customWidth="1"/>
  </cols>
  <sheetData>
    <row r="1" spans="1:8" ht="18.75" x14ac:dyDescent="0.3">
      <c r="A1" s="2" t="s">
        <v>27</v>
      </c>
    </row>
    <row r="3" spans="1:8" ht="47.25" x14ac:dyDescent="0.25">
      <c r="A3" s="3"/>
      <c r="B3" s="15" t="s">
        <v>66</v>
      </c>
      <c r="C3" s="15" t="s">
        <v>28</v>
      </c>
      <c r="D3" s="15" t="s">
        <v>29</v>
      </c>
      <c r="E3" s="15" t="s">
        <v>30</v>
      </c>
      <c r="F3" s="15" t="s">
        <v>31</v>
      </c>
    </row>
    <row r="4" spans="1:8" s="9" customFormat="1" x14ac:dyDescent="0.25">
      <c r="A4" s="5" t="s">
        <v>32</v>
      </c>
      <c r="B4" s="77"/>
      <c r="C4" s="24"/>
      <c r="D4" s="24"/>
      <c r="E4" s="24"/>
      <c r="F4" s="24"/>
    </row>
    <row r="5" spans="1:8" x14ac:dyDescent="0.25">
      <c r="A5" t="s">
        <v>33</v>
      </c>
      <c r="B5" s="6"/>
      <c r="C5" s="6">
        <f>'Plant in Service - 2015 $'!D9</f>
        <v>58400263.960846454</v>
      </c>
      <c r="D5" s="6">
        <f>'Plant in Service - 2015 $'!D10</f>
        <v>78510052.660400867</v>
      </c>
      <c r="E5" s="6">
        <f>C5+D5</f>
        <v>136910316.62124732</v>
      </c>
      <c r="F5" s="6">
        <f>C5+D5</f>
        <v>136910316.62124732</v>
      </c>
      <c r="G5" s="6"/>
      <c r="H5" s="6"/>
    </row>
    <row r="6" spans="1:8" x14ac:dyDescent="0.25">
      <c r="A6" s="1" t="s">
        <v>34</v>
      </c>
      <c r="B6" s="6"/>
      <c r="C6" s="6"/>
      <c r="D6" s="6"/>
      <c r="E6" s="6"/>
      <c r="F6" s="6"/>
      <c r="G6" s="6"/>
      <c r="H6" s="6"/>
    </row>
    <row r="7" spans="1:8" x14ac:dyDescent="0.25">
      <c r="A7" t="s">
        <v>0</v>
      </c>
      <c r="B7" s="6"/>
      <c r="C7" s="6">
        <f>'Plant in Service - 2015 $'!F9</f>
        <v>6873417.9061216637</v>
      </c>
      <c r="D7" s="6">
        <f>'Plant in Service - 2015 $'!F10</f>
        <v>4730440.9396549165</v>
      </c>
      <c r="E7" s="6">
        <f>C7+D7</f>
        <v>11603858.84577658</v>
      </c>
      <c r="F7" s="6">
        <f>C7+D7</f>
        <v>11603858.84577658</v>
      </c>
      <c r="G7" s="6"/>
      <c r="H7" s="6"/>
    </row>
    <row r="8" spans="1:8" x14ac:dyDescent="0.25">
      <c r="A8" t="s">
        <v>35</v>
      </c>
      <c r="B8" s="6"/>
      <c r="C8" s="78">
        <f>'Plant in Service - 2015 $'!G9</f>
        <v>0</v>
      </c>
      <c r="D8" s="6">
        <f>'Plant in Service - 2015 $'!G10</f>
        <v>9702244.0021435991</v>
      </c>
      <c r="E8" s="6">
        <f t="shared" ref="E8:E10" si="0">C8+D8</f>
        <v>9702244.0021435991</v>
      </c>
      <c r="F8" s="6">
        <f t="shared" ref="F8:F10" si="1">C8+D8</f>
        <v>9702244.0021435991</v>
      </c>
      <c r="G8" s="6"/>
      <c r="H8" s="6"/>
    </row>
    <row r="9" spans="1:8" x14ac:dyDescent="0.25">
      <c r="A9" t="s">
        <v>36</v>
      </c>
      <c r="B9" s="6"/>
      <c r="C9" s="79">
        <f>'Plant in Service - 2015 $'!H9</f>
        <v>5.9606452938169241E-2</v>
      </c>
      <c r="D9" s="6">
        <f>'Plant in Service - 2015 $'!H10</f>
        <v>8897813.765793588</v>
      </c>
      <c r="E9" s="6">
        <f t="shared" si="0"/>
        <v>8897813.8254000414</v>
      </c>
      <c r="F9" s="6">
        <f t="shared" si="1"/>
        <v>8897813.8254000414</v>
      </c>
      <c r="G9" s="6"/>
      <c r="H9" s="6"/>
    </row>
    <row r="10" spans="1:8" x14ac:dyDescent="0.25">
      <c r="A10" t="s">
        <v>37</v>
      </c>
      <c r="B10" s="6"/>
      <c r="C10" s="6">
        <f>'Plant in Service - 2015 $'!I9</f>
        <v>6032151.414168125</v>
      </c>
      <c r="D10" s="6">
        <f>'Plant in Service - 2015 $'!I10</f>
        <v>1205982.9512407684</v>
      </c>
      <c r="E10" s="6">
        <f t="shared" si="0"/>
        <v>7238134.3654088937</v>
      </c>
      <c r="F10" s="6">
        <f t="shared" si="1"/>
        <v>7238134.3654088937</v>
      </c>
      <c r="G10" s="6"/>
      <c r="H10" s="6"/>
    </row>
    <row r="11" spans="1:8" x14ac:dyDescent="0.25">
      <c r="A11" s="36" t="s">
        <v>38</v>
      </c>
      <c r="B11" s="43"/>
      <c r="C11" s="84">
        <f>SUM(C7:C10)</f>
        <v>12905569.379896242</v>
      </c>
      <c r="D11" s="84">
        <f t="shared" ref="D11:F11" si="2">SUM(D7:D10)</f>
        <v>24536481.65883287</v>
      </c>
      <c r="E11" s="84">
        <f t="shared" si="2"/>
        <v>37442051.038729116</v>
      </c>
      <c r="F11" s="84">
        <f t="shared" si="2"/>
        <v>37442051.038729116</v>
      </c>
      <c r="G11" s="6"/>
      <c r="H11" s="6"/>
    </row>
    <row r="12" spans="1:8" ht="16.5" thickBot="1" x14ac:dyDescent="0.3">
      <c r="A12" s="44" t="s">
        <v>39</v>
      </c>
      <c r="B12" s="45"/>
      <c r="C12" s="85">
        <f>C5+C11</f>
        <v>71305833.340742692</v>
      </c>
      <c r="D12" s="85">
        <f t="shared" ref="D12:F12" si="3">D5+D11</f>
        <v>103046534.31923375</v>
      </c>
      <c r="E12" s="85">
        <f t="shared" si="3"/>
        <v>174352367.65997642</v>
      </c>
      <c r="F12" s="85">
        <f t="shared" si="3"/>
        <v>174352367.65997642</v>
      </c>
      <c r="G12" s="6"/>
      <c r="H12" s="6"/>
    </row>
    <row r="13" spans="1:8" ht="16.5" thickTop="1" x14ac:dyDescent="0.25">
      <c r="B13" s="6"/>
      <c r="C13" s="6"/>
      <c r="D13" s="6"/>
      <c r="E13" s="6"/>
      <c r="F13" s="6"/>
      <c r="G13" s="6"/>
      <c r="H13" s="6"/>
    </row>
    <row r="14" spans="1:8" x14ac:dyDescent="0.25">
      <c r="A14" s="5" t="s">
        <v>40</v>
      </c>
      <c r="B14" s="6"/>
      <c r="C14" s="6"/>
      <c r="D14" s="6"/>
      <c r="E14" s="6"/>
      <c r="F14" s="6"/>
      <c r="G14" s="6"/>
      <c r="H14" s="6"/>
    </row>
    <row r="15" spans="1:8" x14ac:dyDescent="0.25">
      <c r="A15" t="s">
        <v>33</v>
      </c>
      <c r="B15" s="23">
        <f>SUM(C15:F15)</f>
        <v>1089110.8121601816</v>
      </c>
      <c r="C15" s="23">
        <f>C22*C5/C12</f>
        <v>120629.542154779</v>
      </c>
      <c r="D15" s="23">
        <f>D22*D5/D12</f>
        <v>348517.30291050958</v>
      </c>
      <c r="E15" s="23">
        <f>E22*E5/E12</f>
        <v>519285.81797754235</v>
      </c>
      <c r="F15" s="23">
        <f>F22*F5/F12</f>
        <v>100678.14911735053</v>
      </c>
      <c r="G15" s="6"/>
      <c r="H15" s="6"/>
    </row>
    <row r="16" spans="1:8" x14ac:dyDescent="0.25">
      <c r="A16" s="1" t="s">
        <v>34</v>
      </c>
      <c r="B16" s="23"/>
      <c r="C16" s="23"/>
      <c r="D16" s="23"/>
      <c r="E16" s="23"/>
      <c r="F16" s="23"/>
      <c r="G16" s="6"/>
      <c r="H16" s="6"/>
    </row>
    <row r="17" spans="1:8" x14ac:dyDescent="0.25">
      <c r="A17" t="s">
        <v>0</v>
      </c>
      <c r="B17" s="23">
        <f t="shared" ref="B17:B20" si="4">SUM(C17:F17)</f>
        <v>87741.751529890986</v>
      </c>
      <c r="C17" s="23">
        <f>C22*C7/C12</f>
        <v>14197.491566301793</v>
      </c>
      <c r="D17" s="23">
        <f>D22*D7/D12</f>
        <v>20999.100904915511</v>
      </c>
      <c r="E17" s="23">
        <f>E22*E7/E12</f>
        <v>44012.16417528825</v>
      </c>
      <c r="F17" s="23">
        <f>F22*F7/F12</f>
        <v>8532.9948833854251</v>
      </c>
      <c r="G17" s="6"/>
      <c r="H17" s="6"/>
    </row>
    <row r="18" spans="1:8" x14ac:dyDescent="0.25">
      <c r="A18" t="s">
        <v>35</v>
      </c>
      <c r="B18" s="23">
        <f t="shared" si="4"/>
        <v>87003.816702746408</v>
      </c>
      <c r="C18" s="86">
        <f>C22*C8/C12</f>
        <v>0</v>
      </c>
      <c r="D18" s="23">
        <f>D22*D8/D12</f>
        <v>43069.642640964317</v>
      </c>
      <c r="E18" s="23">
        <f>E22*E8/E12</f>
        <v>36799.547595881842</v>
      </c>
      <c r="F18" s="23">
        <f>F22*F8/F12</f>
        <v>7134.6264659002436</v>
      </c>
      <c r="G18" s="6"/>
      <c r="H18" s="6"/>
    </row>
    <row r="19" spans="1:8" x14ac:dyDescent="0.25">
      <c r="A19" t="s">
        <v>36</v>
      </c>
      <c r="B19" s="23">
        <f t="shared" si="4"/>
        <v>79790.176538185508</v>
      </c>
      <c r="C19" s="23">
        <f>C22*C9/C12</f>
        <v>1.2312100390885836E-4</v>
      </c>
      <c r="D19" s="23">
        <f>D22*D9/D12</f>
        <v>39498.662277913594</v>
      </c>
      <c r="E19" s="23">
        <f>E22*E9/E12</f>
        <v>33748.432145672814</v>
      </c>
      <c r="F19" s="23">
        <f>F22*F9/F12</f>
        <v>6543.0819914781032</v>
      </c>
      <c r="G19" s="6"/>
      <c r="H19" s="6"/>
    </row>
    <row r="20" spans="1:8" x14ac:dyDescent="0.25">
      <c r="A20" t="s">
        <v>37</v>
      </c>
      <c r="B20" s="23">
        <f t="shared" si="4"/>
        <v>50589.403707082172</v>
      </c>
      <c r="C20" s="23">
        <f>C22*C10/C12</f>
        <v>12459.800931503478</v>
      </c>
      <c r="D20" s="23">
        <f>D22*D10/D12</f>
        <v>5353.530042076819</v>
      </c>
      <c r="E20" s="23">
        <f>E22*E10/E12</f>
        <v>27453.44994687862</v>
      </c>
      <c r="F20" s="23">
        <f>F22*F10/F12</f>
        <v>5322.6227866232584</v>
      </c>
      <c r="G20" s="6"/>
      <c r="H20" s="6"/>
    </row>
    <row r="21" spans="1:8" x14ac:dyDescent="0.25">
      <c r="A21" s="36" t="s">
        <v>38</v>
      </c>
      <c r="B21" s="84">
        <f>SUM(B17:B20)</f>
        <v>305125.14847790508</v>
      </c>
      <c r="C21" s="43">
        <f>SUM(C17:C20)</f>
        <v>26657.292620926273</v>
      </c>
      <c r="D21" s="43">
        <f t="shared" ref="D21:F21" si="5">SUM(D17:D20)</f>
        <v>108920.93586587024</v>
      </c>
      <c r="E21" s="43">
        <f t="shared" si="5"/>
        <v>142013.59386372153</v>
      </c>
      <c r="F21" s="43">
        <f t="shared" si="5"/>
        <v>27533.32612738703</v>
      </c>
      <c r="G21" s="6"/>
      <c r="H21" s="6"/>
    </row>
    <row r="22" spans="1:8" ht="16.5" thickBot="1" x14ac:dyDescent="0.3">
      <c r="A22" s="44" t="s">
        <v>39</v>
      </c>
      <c r="B22" s="45">
        <f>B15+B21</f>
        <v>1394235.9606380868</v>
      </c>
      <c r="C22" s="45">
        <f>'OM&amp;A Expense - 2015 $'!E5</f>
        <v>147286.83477570527</v>
      </c>
      <c r="D22" s="45">
        <f>'OM&amp;A Expense - 2015 $'!E6</f>
        <v>457438.23877637985</v>
      </c>
      <c r="E22" s="80">
        <f>'OM&amp;A Expense - 2015 $'!E23</f>
        <v>661299.41184126388</v>
      </c>
      <c r="F22" s="45">
        <f>'OM&amp;A Expense - 2015 $'!E7</f>
        <v>128211.47524473756</v>
      </c>
      <c r="G22" s="6"/>
      <c r="H22" s="6"/>
    </row>
    <row r="23" spans="1:8" ht="16.5" thickTop="1" x14ac:dyDescent="0.25">
      <c r="B23" s="6"/>
      <c r="C23" s="6"/>
      <c r="D23" s="6"/>
      <c r="E23" s="6"/>
      <c r="F23" s="6"/>
      <c r="G23" s="6"/>
      <c r="H23" s="6"/>
    </row>
    <row r="24" spans="1:8" x14ac:dyDescent="0.25">
      <c r="B24" s="6"/>
      <c r="C24" s="6"/>
      <c r="D24" s="6"/>
      <c r="E24" s="6"/>
      <c r="F24" s="6"/>
      <c r="G24" s="6"/>
      <c r="H24" s="6"/>
    </row>
    <row r="25" spans="1:8" x14ac:dyDescent="0.25">
      <c r="B25" s="6"/>
      <c r="C25" s="6"/>
      <c r="D25" s="6"/>
      <c r="E25" s="6"/>
      <c r="F25" s="6"/>
      <c r="G25" s="6"/>
      <c r="H25" s="6"/>
    </row>
  </sheetData>
  <pageMargins left="0.7" right="0.7" top="0.75" bottom="0.75" header="0.3" footer="0.3"/>
  <pageSetup orientation="landscape" r:id="rId1"/>
  <headerFooter>
    <oddHeader>&amp;R&amp;"Franklin Gothic Book,Bold"&amp;10PUB-V-1 - ATTACHMENT 4
NLH Amended General Rate Application
Page 4 of 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</vt:lpstr>
      <vt:lpstr>Plant in Service - 2015 $</vt:lpstr>
      <vt:lpstr>OM&amp;A Expense - 2015 $</vt:lpstr>
      <vt:lpstr>Spec Assign Alloc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</dc:creator>
  <cp:lastModifiedBy>Simfukwe, Joanne (St. John's)</cp:lastModifiedBy>
  <cp:lastPrinted>2015-06-29T14:40:26Z</cp:lastPrinted>
  <dcterms:created xsi:type="dcterms:W3CDTF">2013-09-21T23:24:27Z</dcterms:created>
  <dcterms:modified xsi:type="dcterms:W3CDTF">2015-06-29T14:41:32Z</dcterms:modified>
</cp:coreProperties>
</file>